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X:\Law &amp; Fire Reconcilation\Law-Fire Fund\Law-Fire Monthly Reports and Schedule\FY26\AP4\"/>
    </mc:Choice>
  </mc:AlternateContent>
  <xr:revisionPtr revIDLastSave="0" documentId="8_{474AD957-F88B-4501-AC3A-65C0E4E6AEA5}" xr6:coauthVersionLast="47" xr6:coauthVersionMax="47" xr10:uidLastSave="{00000000-0000-0000-0000-000000000000}"/>
  <bookViews>
    <workbookView xWindow="-120" yWindow="-120" windowWidth="29040" windowHeight="15720" xr2:uid="{122D3ACA-4608-420E-8AFB-A15B5DD555D4}"/>
  </bookViews>
  <sheets>
    <sheet name="SEP WKSH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2" i="1" l="1"/>
  <c r="B81" i="1"/>
  <c r="L79" i="1"/>
  <c r="K79" i="1"/>
  <c r="H79" i="1"/>
  <c r="G78" i="1"/>
  <c r="L77" i="1"/>
  <c r="L81" i="1" s="1"/>
  <c r="G77" i="1"/>
  <c r="L75" i="1"/>
  <c r="J73" i="1"/>
  <c r="C73" i="1"/>
  <c r="J72" i="1"/>
  <c r="C72" i="1"/>
  <c r="H70" i="1"/>
  <c r="H74" i="1" s="1"/>
  <c r="J69" i="1"/>
  <c r="J68" i="1"/>
  <c r="K70" i="1" s="1"/>
  <c r="K74" i="1" s="1"/>
  <c r="K81" i="1" s="1"/>
  <c r="C67" i="1"/>
  <c r="B66" i="1"/>
  <c r="H64" i="1"/>
  <c r="B64" i="1"/>
  <c r="K62" i="1"/>
  <c r="K61" i="1"/>
  <c r="I59" i="1"/>
  <c r="H59" i="1"/>
  <c r="P54" i="1"/>
  <c r="L52" i="1"/>
  <c r="K52" i="1"/>
  <c r="L50" i="1"/>
  <c r="K50" i="1"/>
  <c r="G49" i="1"/>
  <c r="G48" i="1"/>
  <c r="H50" i="1" s="1"/>
  <c r="L46" i="1"/>
  <c r="J44" i="1"/>
  <c r="J43" i="1"/>
  <c r="H41" i="1"/>
  <c r="H45" i="1" s="1"/>
  <c r="J40" i="1"/>
  <c r="K41" i="1" s="1"/>
  <c r="K45" i="1" s="1"/>
  <c r="H37" i="1"/>
  <c r="K36" i="1"/>
  <c r="K54" i="1" s="1"/>
  <c r="K35" i="1"/>
  <c r="K34" i="1"/>
  <c r="H32" i="1"/>
  <c r="G28" i="1"/>
  <c r="G27" i="1"/>
  <c r="H24" i="1"/>
  <c r="J23" i="1"/>
  <c r="K24" i="1" s="1"/>
  <c r="J22" i="1"/>
  <c r="J21" i="1"/>
  <c r="J26" i="1" s="1"/>
  <c r="H20" i="1"/>
  <c r="J19" i="1"/>
  <c r="J18" i="1"/>
  <c r="J27" i="1" s="1"/>
  <c r="J17" i="1"/>
  <c r="K14" i="1"/>
  <c r="J13" i="1"/>
  <c r="L63" i="1" s="1"/>
  <c r="H13" i="1"/>
  <c r="J12" i="1"/>
  <c r="K13" i="1" s="1"/>
  <c r="J10" i="1"/>
  <c r="L61" i="1" s="1"/>
  <c r="G10" i="1"/>
  <c r="H14" i="1" s="1"/>
  <c r="K32" i="1" l="1"/>
  <c r="K59" i="1"/>
  <c r="H81" i="1"/>
  <c r="K29" i="1"/>
  <c r="P76" i="1"/>
  <c r="L83" i="1"/>
  <c r="H54" i="1"/>
  <c r="G26" i="1"/>
  <c r="H29" i="1" s="1"/>
  <c r="L48" i="1"/>
  <c r="L54" i="1" s="1"/>
  <c r="J28" i="1"/>
  <c r="K20" i="1"/>
  <c r="L33" i="1"/>
  <c r="L56" i="1" l="1"/>
  <c r="P48" i="1"/>
</calcChain>
</file>

<file path=xl/sharedStrings.xml><?xml version="1.0" encoding="utf-8"?>
<sst xmlns="http://schemas.openxmlformats.org/spreadsheetml/2006/main" count="100" uniqueCount="68">
  <si>
    <t>COMMONWEALTH OF KENTUCKY</t>
  </si>
  <si>
    <t>LAW ENFORCEMENT FOUNDATION AND FIREFIGHTERS FOUNDATION FUNDS</t>
  </si>
  <si>
    <t>SURTAX RECEIPTS WORKSHEET</t>
  </si>
  <si>
    <t>FOR THE PERIOD SEPTEMBER 1, 2025 - SEPTEMBER 30, 2025</t>
  </si>
  <si>
    <t>CURRENT MONTH</t>
  </si>
  <si>
    <t>YEAR-TO-DATE</t>
  </si>
  <si>
    <t xml:space="preserve">DEPARTMENT OF REVENUE SURTAX RECEIPTS COLLECTED </t>
  </si>
  <si>
    <t>GROSS COLLECTED RECEIPTS (REVENUE DISTRIBUTION)</t>
  </si>
  <si>
    <t>R284 -VOLUNTEER FIRE DEPARTMENT AID</t>
  </si>
  <si>
    <t>R285 - LAW ENFORCEMENT  FUND</t>
  </si>
  <si>
    <t>R286 - FIREFIGHTERS FUND</t>
  </si>
  <si>
    <t>OTHER REVENUE ACTIVITY</t>
  </si>
  <si>
    <t>REVENUE REFUNDS</t>
  </si>
  <si>
    <t>R284</t>
  </si>
  <si>
    <t>R285</t>
  </si>
  <si>
    <t>R286</t>
  </si>
  <si>
    <t>RECEIPT ADJUSTMENTS</t>
  </si>
  <si>
    <t>NET RECEIPTS TO BE DISTRIBUTED</t>
  </si>
  <si>
    <t>LAW ENFORCEMENT FOUNDATION FUND (Fund 13DB, Dept. 525)</t>
  </si>
  <si>
    <t>CURRENT PREMIUM SURCHARGE ALLOCATION SPLIT</t>
  </si>
  <si>
    <t>78%</t>
  </si>
  <si>
    <t>R285 Distribution Variance</t>
  </si>
  <si>
    <t>BEGINNING CASH BALANCE -  FISCAL YEAR 2026</t>
  </si>
  <si>
    <t xml:space="preserve"> *See reconciling note below</t>
  </si>
  <si>
    <t>BEGINNING LIABILITY BALANCE -  FISCAL YEAR 2026</t>
  </si>
  <si>
    <t>AVAILABLE CASH BALANCE AS OF AP0, FISCAL YEAR 2026</t>
  </si>
  <si>
    <t>AVAILABLE CASH BALANCE AUGUST 31, 2025</t>
  </si>
  <si>
    <t>REVENUE DISTRIBUTION</t>
  </si>
  <si>
    <t>REVENUE DISTRIBUTION (N114)</t>
  </si>
  <si>
    <t>INVESTMENT INCOME (R771)</t>
  </si>
  <si>
    <t>LF-525 SUMMARY check</t>
  </si>
  <si>
    <t>MISC. REVENUE</t>
  </si>
  <si>
    <t>Beginning Available Cash</t>
  </si>
  <si>
    <t>TOTAL REVENUE ACTIVITY</t>
  </si>
  <si>
    <t>Cash Roll Forward</t>
  </si>
  <si>
    <t>YTD Revenue</t>
  </si>
  <si>
    <t>YTD Expenditures</t>
  </si>
  <si>
    <t xml:space="preserve"> EXPENDITURE ACTIVTY</t>
  </si>
  <si>
    <t>Beginning Cash</t>
  </si>
  <si>
    <t>YTD Available Cash</t>
  </si>
  <si>
    <t>CASH EXPENDITURES</t>
  </si>
  <si>
    <t xml:space="preserve">Variance vs calculated Available Cash </t>
  </si>
  <si>
    <t>ACCRUED EXPENDITURES</t>
  </si>
  <si>
    <t>Accrued Expenditures</t>
  </si>
  <si>
    <t>TOTAL EXPENDITURE ACTIVITY</t>
  </si>
  <si>
    <t xml:space="preserve">Available Cash balance Check </t>
  </si>
  <si>
    <t>Intercept Cash (D202)</t>
  </si>
  <si>
    <t>calculated  YTD available cash balance</t>
  </si>
  <si>
    <t>LF 525 YTD Summary Cash (5)</t>
  </si>
  <si>
    <t>Available Cash Balance</t>
  </si>
  <si>
    <t>LF 525 YTD Summary Liab (2)</t>
  </si>
  <si>
    <t>AVAILABLE CASH BALANCE SEPTEMBER 30, 2025</t>
  </si>
  <si>
    <t>Variance should be $0</t>
  </si>
  <si>
    <t>Cash Variance</t>
  </si>
  <si>
    <t xml:space="preserve">  </t>
  </si>
  <si>
    <t>FIREFIGHTERS FOUNDATION FUND (1341, Dept 470)</t>
  </si>
  <si>
    <t>R284 Distribution Variance</t>
  </si>
  <si>
    <t>R286 Distribution Variance</t>
  </si>
  <si>
    <t>FIREFIGHTERS FUND</t>
  </si>
  <si>
    <t>VOLUNTEER FIRE DEPT AID</t>
  </si>
  <si>
    <t>LF-470 SUMMARY check</t>
  </si>
  <si>
    <t>LF 470 YTD Summary Cash (5)</t>
  </si>
  <si>
    <t>LF 470 YTD Summary Liab (2)</t>
  </si>
  <si>
    <t>Reconciling Notes:</t>
  </si>
  <si>
    <r>
      <rPr>
        <b/>
        <sz val="11"/>
        <rFont val="Calibri"/>
        <family val="2"/>
      </rPr>
      <t>13DB</t>
    </r>
    <r>
      <rPr>
        <sz val="11"/>
        <rFont val="Calibri"/>
        <family val="2"/>
      </rPr>
      <t xml:space="preserve">: </t>
    </r>
  </si>
  <si>
    <t>The transfer of Cash from surtax receipts recorded in AP2 was overstated for Fund 13DB in the amount of $328,869.67 9,353.55 Finance has notified DOR of the discrepancy.     YTD variance: $199,353.55 understated</t>
  </si>
  <si>
    <t>1341:</t>
  </si>
  <si>
    <t>The transfer of Cash from surtax receipts recorded in AP2 was understated for Fund 1341 in the amount of $83,376.63.  Finance has notified  DOR of the discrepancy.    YTD variance: $157,159.52 understated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</si>
</sst>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0"/>
      <name val="Arial"/>
    </font>
    <font>
      <sz val="11"/>
      <color rgb="FF006100"/>
      <name val="Calibri"/>
      <family val="2"/>
      <scheme val="minor"/>
    </font>
    <font>
      <b/>
      <i/>
      <sz val="12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i/>
      <sz val="10"/>
      <color indexed="12"/>
      <name val="Arial"/>
      <family val="2"/>
    </font>
    <font>
      <i/>
      <sz val="10"/>
      <color rgb="FFFF0000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i/>
      <sz val="10"/>
      <name val="Arial"/>
    </font>
    <font>
      <b/>
      <sz val="11"/>
      <name val="Arial"/>
      <family val="2"/>
    </font>
    <font>
      <sz val="11"/>
      <name val="Calibri"/>
      <family val="2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66"/>
        <bgColor indexed="64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EBEBEB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2" borderId="0" applyNumberFormat="0" applyBorder="0" applyAlignment="0" applyProtection="0"/>
    <xf numFmtId="0" fontId="5" fillId="3" borderId="1" applyNumberFormat="0" applyFont="0" applyAlignment="0" applyProtection="0"/>
  </cellStyleXfs>
  <cellXfs count="97">
    <xf numFmtId="0" fontId="0" fillId="0" borderId="0" xfId="0"/>
    <xf numFmtId="39" fontId="2" fillId="0" borderId="0" xfId="0" applyNumberFormat="1" applyFont="1" applyAlignment="1">
      <alignment horizontal="left"/>
    </xf>
    <xf numFmtId="39" fontId="3" fillId="0" borderId="0" xfId="0" applyNumberFormat="1" applyFont="1"/>
    <xf numFmtId="39" fontId="2" fillId="0" borderId="0" xfId="0" quotePrefix="1" applyNumberFormat="1" applyFont="1" applyAlignment="1">
      <alignment horizontal="left"/>
    </xf>
    <xf numFmtId="39" fontId="2" fillId="4" borderId="0" xfId="0" quotePrefix="1" applyNumberFormat="1" applyFont="1" applyFill="1" applyAlignment="1">
      <alignment horizontal="left"/>
    </xf>
    <xf numFmtId="39" fontId="2" fillId="4" borderId="0" xfId="0" applyNumberFormat="1" applyFont="1" applyFill="1" applyAlignment="1">
      <alignment horizontal="left"/>
    </xf>
    <xf numFmtId="39" fontId="4" fillId="0" borderId="2" xfId="0" applyNumberFormat="1" applyFont="1" applyBorder="1" applyAlignment="1">
      <alignment horizontal="left"/>
    </xf>
    <xf numFmtId="39" fontId="5" fillId="0" borderId="2" xfId="0" applyNumberFormat="1" applyFont="1" applyBorder="1"/>
    <xf numFmtId="39" fontId="5" fillId="0" borderId="0" xfId="0" applyNumberFormat="1" applyFont="1"/>
    <xf numFmtId="39" fontId="6" fillId="0" borderId="0" xfId="0" applyNumberFormat="1" applyFont="1"/>
    <xf numFmtId="39" fontId="4" fillId="0" borderId="0" xfId="0" applyNumberFormat="1" applyFont="1"/>
    <xf numFmtId="39" fontId="7" fillId="0" borderId="3" xfId="0" applyNumberFormat="1" applyFont="1" applyBorder="1" applyAlignment="1">
      <alignment horizontal="centerContinuous"/>
    </xf>
    <xf numFmtId="39" fontId="7" fillId="0" borderId="0" xfId="0" applyNumberFormat="1" applyFont="1" applyAlignment="1">
      <alignment horizontal="centerContinuous"/>
    </xf>
    <xf numFmtId="39" fontId="5" fillId="0" borderId="3" xfId="0" applyNumberFormat="1" applyFont="1" applyBorder="1" applyAlignment="1">
      <alignment horizontal="centerContinuous"/>
    </xf>
    <xf numFmtId="39" fontId="7" fillId="0" borderId="3" xfId="0" applyNumberFormat="1" applyFont="1" applyBorder="1" applyAlignment="1">
      <alignment horizontal="center"/>
    </xf>
    <xf numFmtId="39" fontId="8" fillId="0" borderId="0" xfId="0" quotePrefix="1" applyNumberFormat="1" applyFont="1" applyAlignment="1">
      <alignment horizontal="left"/>
    </xf>
    <xf numFmtId="39" fontId="9" fillId="0" borderId="0" xfId="0" applyNumberFormat="1" applyFont="1"/>
    <xf numFmtId="39" fontId="10" fillId="0" borderId="0" xfId="0" applyNumberFormat="1" applyFont="1"/>
    <xf numFmtId="39" fontId="6" fillId="0" borderId="0" xfId="0" quotePrefix="1" applyNumberFormat="1" applyFont="1" applyAlignment="1">
      <alignment horizontal="left"/>
    </xf>
    <xf numFmtId="39" fontId="6" fillId="0" borderId="0" xfId="0" applyNumberFormat="1" applyFont="1" applyAlignment="1">
      <alignment horizontal="left"/>
    </xf>
    <xf numFmtId="39" fontId="5" fillId="4" borderId="0" xfId="2" applyNumberFormat="1" applyFont="1" applyFill="1"/>
    <xf numFmtId="39" fontId="5" fillId="0" borderId="0" xfId="2" applyNumberFormat="1" applyFont="1"/>
    <xf numFmtId="39" fontId="5" fillId="0" borderId="0" xfId="2" applyNumberFormat="1" applyFont="1" applyFill="1"/>
    <xf numFmtId="39" fontId="0" fillId="4" borderId="3" xfId="0" applyNumberFormat="1" applyFill="1" applyBorder="1"/>
    <xf numFmtId="39" fontId="5" fillId="0" borderId="3" xfId="0" applyNumberFormat="1" applyFont="1" applyBorder="1"/>
    <xf numFmtId="39" fontId="5" fillId="0" borderId="0" xfId="2" applyNumberFormat="1" applyFont="1" applyBorder="1"/>
    <xf numFmtId="39" fontId="5" fillId="0" borderId="0" xfId="1" applyNumberFormat="1" applyFont="1"/>
    <xf numFmtId="39" fontId="5" fillId="4" borderId="0" xfId="0" applyNumberFormat="1" applyFont="1" applyFill="1"/>
    <xf numFmtId="39" fontId="5" fillId="4" borderId="3" xfId="0" applyNumberFormat="1" applyFont="1" applyFill="1" applyBorder="1"/>
    <xf numFmtId="39" fontId="5" fillId="5" borderId="0" xfId="0" applyNumberFormat="1" applyFont="1" applyFill="1"/>
    <xf numFmtId="39" fontId="7" fillId="0" borderId="0" xfId="2" applyNumberFormat="1" applyFont="1" applyBorder="1"/>
    <xf numFmtId="39" fontId="11" fillId="0" borderId="0" xfId="0" quotePrefix="1" applyNumberFormat="1" applyFont="1" applyAlignment="1">
      <alignment horizontal="right"/>
    </xf>
    <xf numFmtId="39" fontId="11" fillId="0" borderId="0" xfId="0" applyNumberFormat="1" applyFont="1"/>
    <xf numFmtId="39" fontId="5" fillId="0" borderId="4" xfId="0" applyNumberFormat="1" applyFont="1" applyBorder="1" applyAlignment="1">
      <alignment horizontal="center"/>
    </xf>
    <xf numFmtId="39" fontId="11" fillId="0" borderId="0" xfId="0" quotePrefix="1" applyNumberFormat="1" applyFont="1" applyAlignment="1">
      <alignment horizontal="left"/>
    </xf>
    <xf numFmtId="39" fontId="5" fillId="5" borderId="5" xfId="0" applyNumberFormat="1" applyFont="1" applyFill="1" applyBorder="1"/>
    <xf numFmtId="39" fontId="4" fillId="0" borderId="0" xfId="0" quotePrefix="1" applyNumberFormat="1" applyFont="1" applyAlignment="1">
      <alignment horizontal="left"/>
    </xf>
    <xf numFmtId="39" fontId="5" fillId="0" borderId="6" xfId="0" applyNumberFormat="1" applyFont="1" applyBorder="1" applyAlignment="1">
      <alignment horizontal="center"/>
    </xf>
    <xf numFmtId="39" fontId="7" fillId="0" borderId="0" xfId="0" applyNumberFormat="1" applyFont="1"/>
    <xf numFmtId="39" fontId="5" fillId="0" borderId="7" xfId="5" applyNumberFormat="1" applyFont="1" applyFill="1" applyBorder="1"/>
    <xf numFmtId="39" fontId="12" fillId="0" borderId="0" xfId="0" applyNumberFormat="1" applyFont="1"/>
    <xf numFmtId="39" fontId="13" fillId="0" borderId="0" xfId="0" applyNumberFormat="1" applyFont="1"/>
    <xf numFmtId="39" fontId="5" fillId="0" borderId="3" xfId="2" applyNumberFormat="1" applyFont="1" applyBorder="1"/>
    <xf numFmtId="39" fontId="14" fillId="0" borderId="0" xfId="4" applyNumberFormat="1" applyFont="1" applyFill="1"/>
    <xf numFmtId="39" fontId="5" fillId="0" borderId="0" xfId="4" applyNumberFormat="1" applyFont="1" applyFill="1"/>
    <xf numFmtId="39" fontId="1" fillId="2" borderId="8" xfId="4" applyNumberFormat="1" applyBorder="1"/>
    <xf numFmtId="39" fontId="1" fillId="2" borderId="9" xfId="4" applyNumberFormat="1" applyBorder="1"/>
    <xf numFmtId="39" fontId="1" fillId="2" borderId="10" xfId="4" applyNumberFormat="1" applyBorder="1"/>
    <xf numFmtId="39" fontId="1" fillId="2" borderId="11" xfId="4" applyNumberFormat="1" applyBorder="1" applyAlignment="1">
      <alignment horizontal="right"/>
    </xf>
    <xf numFmtId="39" fontId="1" fillId="2" borderId="11" xfId="4" applyNumberFormat="1" applyBorder="1"/>
    <xf numFmtId="39" fontId="5" fillId="4" borderId="5" xfId="0" applyNumberFormat="1" applyFont="1" applyFill="1" applyBorder="1"/>
    <xf numFmtId="39" fontId="5" fillId="0" borderId="5" xfId="0" applyNumberFormat="1" applyFont="1" applyBorder="1" applyAlignment="1">
      <alignment horizontal="center"/>
    </xf>
    <xf numFmtId="39" fontId="1" fillId="2" borderId="12" xfId="4" applyNumberFormat="1" applyBorder="1"/>
    <xf numFmtId="39" fontId="5" fillId="0" borderId="5" xfId="0" applyNumberFormat="1" applyFont="1" applyBorder="1"/>
    <xf numFmtId="39" fontId="1" fillId="2" borderId="13" xfId="4" applyNumberFormat="1" applyBorder="1"/>
    <xf numFmtId="39" fontId="1" fillId="2" borderId="14" xfId="4" applyNumberFormat="1" applyBorder="1"/>
    <xf numFmtId="39" fontId="5" fillId="0" borderId="15" xfId="0" applyNumberFormat="1" applyFont="1" applyBorder="1"/>
    <xf numFmtId="39" fontId="1" fillId="2" borderId="16" xfId="4" applyNumberFormat="1" applyBorder="1"/>
    <xf numFmtId="39" fontId="1" fillId="2" borderId="17" xfId="4" applyNumberFormat="1" applyBorder="1"/>
    <xf numFmtId="39" fontId="1" fillId="2" borderId="18" xfId="4" applyNumberFormat="1" applyBorder="1"/>
    <xf numFmtId="39" fontId="1" fillId="2" borderId="19" xfId="4" applyNumberFormat="1" applyBorder="1"/>
    <xf numFmtId="39" fontId="7" fillId="0" borderId="14" xfId="0" applyNumberFormat="1" applyFont="1" applyBorder="1"/>
    <xf numFmtId="39" fontId="1" fillId="2" borderId="20" xfId="4" applyNumberFormat="1" applyBorder="1"/>
    <xf numFmtId="39" fontId="4" fillId="4" borderId="0" xfId="0" quotePrefix="1" applyNumberFormat="1" applyFont="1" applyFill="1" applyAlignment="1">
      <alignment horizontal="left"/>
    </xf>
    <xf numFmtId="39" fontId="4" fillId="4" borderId="0" xfId="0" applyNumberFormat="1" applyFont="1" applyFill="1"/>
    <xf numFmtId="39" fontId="7" fillId="0" borderId="2" xfId="2" applyNumberFormat="1" applyFont="1" applyFill="1" applyBorder="1"/>
    <xf numFmtId="39" fontId="7" fillId="0" borderId="2" xfId="2" applyNumberFormat="1" applyFont="1" applyBorder="1"/>
    <xf numFmtId="39" fontId="5" fillId="0" borderId="21" xfId="0" applyNumberFormat="1" applyFont="1" applyBorder="1"/>
    <xf numFmtId="39" fontId="1" fillId="2" borderId="22" xfId="4" applyNumberFormat="1" applyBorder="1"/>
    <xf numFmtId="39" fontId="5" fillId="0" borderId="0" xfId="2" applyNumberFormat="1" applyFont="1" applyFill="1" applyBorder="1"/>
    <xf numFmtId="39" fontId="1" fillId="0" borderId="0" xfId="4" applyNumberFormat="1" applyFill="1" applyBorder="1"/>
    <xf numFmtId="9" fontId="11" fillId="0" borderId="0" xfId="3" quotePrefix="1" applyFont="1" applyFill="1" applyAlignment="1">
      <alignment horizontal="right"/>
    </xf>
    <xf numFmtId="39" fontId="5" fillId="6" borderId="6" xfId="0" applyNumberFormat="1" applyFont="1" applyFill="1" applyBorder="1"/>
    <xf numFmtId="39" fontId="8" fillId="0" borderId="0" xfId="0" applyNumberFormat="1" applyFont="1" applyAlignment="1">
      <alignment horizontal="left"/>
    </xf>
    <xf numFmtId="39" fontId="5" fillId="4" borderId="14" xfId="0" applyNumberFormat="1" applyFont="1" applyFill="1" applyBorder="1"/>
    <xf numFmtId="9" fontId="11" fillId="0" borderId="0" xfId="0" quotePrefix="1" applyNumberFormat="1" applyFont="1" applyAlignment="1">
      <alignment horizontal="left"/>
    </xf>
    <xf numFmtId="39" fontId="15" fillId="0" borderId="0" xfId="0" applyNumberFormat="1" applyFont="1"/>
    <xf numFmtId="39" fontId="15" fillId="0" borderId="0" xfId="0" applyNumberFormat="1" applyFont="1" applyAlignment="1">
      <alignment horizontal="left"/>
    </xf>
    <xf numFmtId="39" fontId="0" fillId="0" borderId="3" xfId="0" applyNumberFormat="1" applyBorder="1"/>
    <xf numFmtId="39" fontId="5" fillId="0" borderId="3" xfId="2" applyNumberFormat="1" applyFont="1" applyFill="1" applyBorder="1"/>
    <xf numFmtId="39" fontId="0" fillId="4" borderId="0" xfId="0" applyNumberFormat="1" applyFill="1"/>
    <xf numFmtId="39" fontId="6" fillId="4" borderId="0" xfId="0" applyNumberFormat="1" applyFont="1" applyFill="1"/>
    <xf numFmtId="39" fontId="5" fillId="0" borderId="0" xfId="0" applyNumberFormat="1" applyFont="1" applyAlignment="1">
      <alignment horizontal="right"/>
    </xf>
    <xf numFmtId="39" fontId="16" fillId="7" borderId="23" xfId="0" applyNumberFormat="1" applyFont="1" applyFill="1" applyBorder="1" applyAlignment="1">
      <alignment horizontal="center"/>
    </xf>
    <xf numFmtId="39" fontId="16" fillId="7" borderId="24" xfId="0" applyNumberFormat="1" applyFont="1" applyFill="1" applyBorder="1" applyAlignment="1">
      <alignment horizontal="center"/>
    </xf>
    <xf numFmtId="39" fontId="16" fillId="7" borderId="17" xfId="0" applyNumberFormat="1" applyFont="1" applyFill="1" applyBorder="1" applyAlignment="1">
      <alignment horizontal="center"/>
    </xf>
    <xf numFmtId="39" fontId="16" fillId="0" borderId="0" xfId="0" applyNumberFormat="1" applyFont="1"/>
    <xf numFmtId="49" fontId="17" fillId="0" borderId="16" xfId="0" applyNumberFormat="1" applyFont="1" applyBorder="1" applyAlignment="1">
      <alignment vertical="center"/>
    </xf>
    <xf numFmtId="49" fontId="9" fillId="0" borderId="25" xfId="0" applyNumberFormat="1" applyFont="1" applyBorder="1"/>
    <xf numFmtId="49" fontId="10" fillId="0" borderId="25" xfId="0" applyNumberFormat="1" applyFont="1" applyBorder="1" applyAlignment="1">
      <alignment horizontal="left" vertical="top" wrapText="1"/>
    </xf>
    <xf numFmtId="49" fontId="10" fillId="0" borderId="26" xfId="0" applyNumberFormat="1" applyFont="1" applyBorder="1" applyAlignment="1">
      <alignment horizontal="left" vertical="top" wrapText="1"/>
    </xf>
    <xf numFmtId="49" fontId="9" fillId="0" borderId="0" xfId="0" applyNumberFormat="1" applyFont="1" applyAlignment="1">
      <alignment vertical="top" wrapText="1"/>
    </xf>
    <xf numFmtId="49" fontId="18" fillId="0" borderId="22" xfId="0" applyNumberFormat="1" applyFont="1" applyBorder="1"/>
    <xf numFmtId="49" fontId="9" fillId="0" borderId="2" xfId="0" applyNumberFormat="1" applyFont="1" applyBorder="1"/>
    <xf numFmtId="49" fontId="10" fillId="0" borderId="2" xfId="0" applyNumberFormat="1" applyFont="1" applyBorder="1" applyAlignment="1">
      <alignment horizontal="left" vertical="top" wrapText="1"/>
    </xf>
    <xf numFmtId="49" fontId="10" fillId="0" borderId="20" xfId="0" applyNumberFormat="1" applyFont="1" applyBorder="1" applyAlignment="1">
      <alignment horizontal="left" vertical="top" wrapText="1"/>
    </xf>
    <xf numFmtId="49" fontId="10" fillId="0" borderId="0" xfId="0" applyNumberFormat="1" applyFont="1"/>
  </cellXfs>
  <cellStyles count="6">
    <cellStyle name="Comma" xfId="1" builtinId="3"/>
    <cellStyle name="Currency" xfId="2" builtinId="4"/>
    <cellStyle name="Good" xfId="4" builtinId="26"/>
    <cellStyle name="Normal" xfId="0" builtinId="0"/>
    <cellStyle name="Note" xfId="5" builtinId="1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Law%20&amp;%20Fire%20Reconcilation\Law-Fire%20Fund\Law-Fire%20Monthly%20Reports%20and%20Schedule\FY26\26-LAWFIRE%20SCHEDULE-%20MASTER.xls" TargetMode="External"/><Relationship Id="rId1" Type="http://schemas.openxmlformats.org/officeDocument/2006/relationships/externalLinkPath" Target="/Law%20&amp;%20Fire%20Reconcilation/Law-Fire%20Fund/Law-Fire%20Monthly%20Reports%20and%20Schedule/FY26/26-LAWFIRE%20SCHEDULE-%20MAST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UL WKSHT"/>
      <sheetName val="JUL"/>
      <sheetName val="AUG WKSHT"/>
      <sheetName val="AUG"/>
      <sheetName val="SEP WKSHT"/>
      <sheetName val="SEP"/>
      <sheetName val="OCT WKSHT"/>
      <sheetName val="OCT"/>
      <sheetName val="NOV WKSHT"/>
      <sheetName val="NOV"/>
      <sheetName val="DEC WKSHT"/>
      <sheetName val="DEC"/>
      <sheetName val="JAN WKSHT"/>
      <sheetName val="JAN"/>
      <sheetName val="FEB WKSHT"/>
      <sheetName val="FEB"/>
      <sheetName val="MAR WKSHT"/>
      <sheetName val="MAR"/>
      <sheetName val="APR WKSHT"/>
      <sheetName val="APR"/>
      <sheetName val="MAY WKSHT"/>
      <sheetName val="MAY"/>
      <sheetName val="JUN WKSHT"/>
      <sheetName val="JUN"/>
      <sheetName val="Period 13 WKSHT"/>
      <sheetName val="Period 13"/>
    </sheetNames>
    <sheetDataSet>
      <sheetData sheetId="0">
        <row r="51">
          <cell r="L51">
            <v>-333.33</v>
          </cell>
        </row>
      </sheetData>
      <sheetData sheetId="1"/>
      <sheetData sheetId="2">
        <row r="10">
          <cell r="J10">
            <v>5972602.1600000001</v>
          </cell>
        </row>
        <row r="12">
          <cell r="J12">
            <v>22049835.41</v>
          </cell>
        </row>
        <row r="13">
          <cell r="J13">
            <v>6144025.6400000006</v>
          </cell>
        </row>
        <row r="17">
          <cell r="J17">
            <v>-29045.29</v>
          </cell>
        </row>
        <row r="18">
          <cell r="J18">
            <v>-30181.68</v>
          </cell>
        </row>
        <row r="19">
          <cell r="J19">
            <v>-8512.8100000000013</v>
          </cell>
        </row>
        <row r="21">
          <cell r="J21">
            <v>-612.21</v>
          </cell>
        </row>
        <row r="22">
          <cell r="J22">
            <v>-62585.35</v>
          </cell>
        </row>
        <row r="23">
          <cell r="J23">
            <v>55000.39</v>
          </cell>
        </row>
        <row r="34">
          <cell r="K34">
            <v>132322711.95</v>
          </cell>
        </row>
        <row r="35">
          <cell r="K35">
            <v>69340.05</v>
          </cell>
        </row>
        <row r="40">
          <cell r="J40">
            <v>21428845.16</v>
          </cell>
        </row>
        <row r="43">
          <cell r="J43">
            <v>956361.68</v>
          </cell>
        </row>
        <row r="46">
          <cell r="L46">
            <v>-5704285.46</v>
          </cell>
        </row>
        <row r="48">
          <cell r="J48">
            <v>28089158.969999999</v>
          </cell>
        </row>
        <row r="49">
          <cell r="J49">
            <v>-68193.64</v>
          </cell>
        </row>
        <row r="52">
          <cell r="K52">
            <v>-333.33</v>
          </cell>
        </row>
        <row r="54">
          <cell r="K54">
            <v>126617613.41000001</v>
          </cell>
        </row>
        <row r="61">
          <cell r="K61">
            <v>55137741.200000003</v>
          </cell>
        </row>
        <row r="62">
          <cell r="K62">
            <v>0</v>
          </cell>
        </row>
        <row r="68">
          <cell r="J68">
            <v>6116730.3300000001</v>
          </cell>
        </row>
        <row r="69">
          <cell r="J69">
            <v>5943556.8700000001</v>
          </cell>
        </row>
        <row r="72">
          <cell r="J72">
            <v>443207.75</v>
          </cell>
        </row>
        <row r="75">
          <cell r="L75">
            <v>3018737.71</v>
          </cell>
        </row>
        <row r="77">
          <cell r="J77">
            <v>9484757.2400000002</v>
          </cell>
        </row>
        <row r="79">
          <cell r="K79">
            <v>9484757.2400000002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81DDB-6E55-4CC3-B58B-481D200480B4}">
  <sheetPr>
    <pageSetUpPr fitToPage="1"/>
  </sheetPr>
  <dimension ref="A1:P90"/>
  <sheetViews>
    <sheetView tabSelected="1" zoomScale="90" zoomScaleNormal="90" workbookViewId="0">
      <selection sqref="A1:IV65536"/>
    </sheetView>
  </sheetViews>
  <sheetFormatPr defaultRowHeight="12.75" x14ac:dyDescent="0.2"/>
  <cols>
    <col min="1" max="4" width="3.7109375" style="9" customWidth="1"/>
    <col min="5" max="5" width="31.85546875" style="9" customWidth="1"/>
    <col min="6" max="6" width="16.85546875" style="8" customWidth="1"/>
    <col min="7" max="8" width="15.5703125" style="8" bestFit="1" customWidth="1"/>
    <col min="9" max="9" width="1.7109375" style="8" customWidth="1"/>
    <col min="10" max="10" width="14.7109375" style="8" customWidth="1"/>
    <col min="11" max="11" width="15.5703125" style="8" bestFit="1" customWidth="1"/>
    <col min="12" max="12" width="31" style="8" bestFit="1" customWidth="1"/>
    <col min="13" max="13" width="15.42578125" style="8" customWidth="1"/>
    <col min="14" max="14" width="24" style="8" bestFit="1" customWidth="1"/>
    <col min="15" max="15" width="40.28515625" style="8" bestFit="1" customWidth="1"/>
    <col min="16" max="16" width="15.5703125" style="8" bestFit="1" customWidth="1"/>
    <col min="17" max="17" width="33.42578125" style="8" bestFit="1" customWidth="1"/>
    <col min="18" max="18" width="15.5703125" style="8" bestFit="1" customWidth="1"/>
    <col min="19" max="256" width="9.140625" style="8"/>
    <col min="257" max="260" width="3.7109375" style="8" customWidth="1"/>
    <col min="261" max="261" width="31.85546875" style="8" customWidth="1"/>
    <col min="262" max="262" width="16.85546875" style="8" customWidth="1"/>
    <col min="263" max="264" width="15.5703125" style="8" bestFit="1" customWidth="1"/>
    <col min="265" max="265" width="1.7109375" style="8" customWidth="1"/>
    <col min="266" max="266" width="14.7109375" style="8" customWidth="1"/>
    <col min="267" max="267" width="15.5703125" style="8" bestFit="1" customWidth="1"/>
    <col min="268" max="268" width="31" style="8" bestFit="1" customWidth="1"/>
    <col min="269" max="269" width="15.42578125" style="8" customWidth="1"/>
    <col min="270" max="270" width="24" style="8" bestFit="1" customWidth="1"/>
    <col min="271" max="271" width="40.28515625" style="8" bestFit="1" customWidth="1"/>
    <col min="272" max="272" width="15.5703125" style="8" bestFit="1" customWidth="1"/>
    <col min="273" max="273" width="33.42578125" style="8" bestFit="1" customWidth="1"/>
    <col min="274" max="274" width="15.5703125" style="8" bestFit="1" customWidth="1"/>
    <col min="275" max="512" width="9.140625" style="8"/>
    <col min="513" max="516" width="3.7109375" style="8" customWidth="1"/>
    <col min="517" max="517" width="31.85546875" style="8" customWidth="1"/>
    <col min="518" max="518" width="16.85546875" style="8" customWidth="1"/>
    <col min="519" max="520" width="15.5703125" style="8" bestFit="1" customWidth="1"/>
    <col min="521" max="521" width="1.7109375" style="8" customWidth="1"/>
    <col min="522" max="522" width="14.7109375" style="8" customWidth="1"/>
    <col min="523" max="523" width="15.5703125" style="8" bestFit="1" customWidth="1"/>
    <col min="524" max="524" width="31" style="8" bestFit="1" customWidth="1"/>
    <col min="525" max="525" width="15.42578125" style="8" customWidth="1"/>
    <col min="526" max="526" width="24" style="8" bestFit="1" customWidth="1"/>
    <col min="527" max="527" width="40.28515625" style="8" bestFit="1" customWidth="1"/>
    <col min="528" max="528" width="15.5703125" style="8" bestFit="1" customWidth="1"/>
    <col min="529" max="529" width="33.42578125" style="8" bestFit="1" customWidth="1"/>
    <col min="530" max="530" width="15.5703125" style="8" bestFit="1" customWidth="1"/>
    <col min="531" max="768" width="9.140625" style="8"/>
    <col min="769" max="772" width="3.7109375" style="8" customWidth="1"/>
    <col min="773" max="773" width="31.85546875" style="8" customWidth="1"/>
    <col min="774" max="774" width="16.85546875" style="8" customWidth="1"/>
    <col min="775" max="776" width="15.5703125" style="8" bestFit="1" customWidth="1"/>
    <col min="777" max="777" width="1.7109375" style="8" customWidth="1"/>
    <col min="778" max="778" width="14.7109375" style="8" customWidth="1"/>
    <col min="779" max="779" width="15.5703125" style="8" bestFit="1" customWidth="1"/>
    <col min="780" max="780" width="31" style="8" bestFit="1" customWidth="1"/>
    <col min="781" max="781" width="15.42578125" style="8" customWidth="1"/>
    <col min="782" max="782" width="24" style="8" bestFit="1" customWidth="1"/>
    <col min="783" max="783" width="40.28515625" style="8" bestFit="1" customWidth="1"/>
    <col min="784" max="784" width="15.5703125" style="8" bestFit="1" customWidth="1"/>
    <col min="785" max="785" width="33.42578125" style="8" bestFit="1" customWidth="1"/>
    <col min="786" max="786" width="15.5703125" style="8" bestFit="1" customWidth="1"/>
    <col min="787" max="1024" width="9.140625" style="8"/>
    <col min="1025" max="1028" width="3.7109375" style="8" customWidth="1"/>
    <col min="1029" max="1029" width="31.85546875" style="8" customWidth="1"/>
    <col min="1030" max="1030" width="16.85546875" style="8" customWidth="1"/>
    <col min="1031" max="1032" width="15.5703125" style="8" bestFit="1" customWidth="1"/>
    <col min="1033" max="1033" width="1.7109375" style="8" customWidth="1"/>
    <col min="1034" max="1034" width="14.7109375" style="8" customWidth="1"/>
    <col min="1035" max="1035" width="15.5703125" style="8" bestFit="1" customWidth="1"/>
    <col min="1036" max="1036" width="31" style="8" bestFit="1" customWidth="1"/>
    <col min="1037" max="1037" width="15.42578125" style="8" customWidth="1"/>
    <col min="1038" max="1038" width="24" style="8" bestFit="1" customWidth="1"/>
    <col min="1039" max="1039" width="40.28515625" style="8" bestFit="1" customWidth="1"/>
    <col min="1040" max="1040" width="15.5703125" style="8" bestFit="1" customWidth="1"/>
    <col min="1041" max="1041" width="33.42578125" style="8" bestFit="1" customWidth="1"/>
    <col min="1042" max="1042" width="15.5703125" style="8" bestFit="1" customWidth="1"/>
    <col min="1043" max="1280" width="9.140625" style="8"/>
    <col min="1281" max="1284" width="3.7109375" style="8" customWidth="1"/>
    <col min="1285" max="1285" width="31.85546875" style="8" customWidth="1"/>
    <col min="1286" max="1286" width="16.85546875" style="8" customWidth="1"/>
    <col min="1287" max="1288" width="15.5703125" style="8" bestFit="1" customWidth="1"/>
    <col min="1289" max="1289" width="1.7109375" style="8" customWidth="1"/>
    <col min="1290" max="1290" width="14.7109375" style="8" customWidth="1"/>
    <col min="1291" max="1291" width="15.5703125" style="8" bestFit="1" customWidth="1"/>
    <col min="1292" max="1292" width="31" style="8" bestFit="1" customWidth="1"/>
    <col min="1293" max="1293" width="15.42578125" style="8" customWidth="1"/>
    <col min="1294" max="1294" width="24" style="8" bestFit="1" customWidth="1"/>
    <col min="1295" max="1295" width="40.28515625" style="8" bestFit="1" customWidth="1"/>
    <col min="1296" max="1296" width="15.5703125" style="8" bestFit="1" customWidth="1"/>
    <col min="1297" max="1297" width="33.42578125" style="8" bestFit="1" customWidth="1"/>
    <col min="1298" max="1298" width="15.5703125" style="8" bestFit="1" customWidth="1"/>
    <col min="1299" max="1536" width="9.140625" style="8"/>
    <col min="1537" max="1540" width="3.7109375" style="8" customWidth="1"/>
    <col min="1541" max="1541" width="31.85546875" style="8" customWidth="1"/>
    <col min="1542" max="1542" width="16.85546875" style="8" customWidth="1"/>
    <col min="1543" max="1544" width="15.5703125" style="8" bestFit="1" customWidth="1"/>
    <col min="1545" max="1545" width="1.7109375" style="8" customWidth="1"/>
    <col min="1546" max="1546" width="14.7109375" style="8" customWidth="1"/>
    <col min="1547" max="1547" width="15.5703125" style="8" bestFit="1" customWidth="1"/>
    <col min="1548" max="1548" width="31" style="8" bestFit="1" customWidth="1"/>
    <col min="1549" max="1549" width="15.42578125" style="8" customWidth="1"/>
    <col min="1550" max="1550" width="24" style="8" bestFit="1" customWidth="1"/>
    <col min="1551" max="1551" width="40.28515625" style="8" bestFit="1" customWidth="1"/>
    <col min="1552" max="1552" width="15.5703125" style="8" bestFit="1" customWidth="1"/>
    <col min="1553" max="1553" width="33.42578125" style="8" bestFit="1" customWidth="1"/>
    <col min="1554" max="1554" width="15.5703125" style="8" bestFit="1" customWidth="1"/>
    <col min="1555" max="1792" width="9.140625" style="8"/>
    <col min="1793" max="1796" width="3.7109375" style="8" customWidth="1"/>
    <col min="1797" max="1797" width="31.85546875" style="8" customWidth="1"/>
    <col min="1798" max="1798" width="16.85546875" style="8" customWidth="1"/>
    <col min="1799" max="1800" width="15.5703125" style="8" bestFit="1" customWidth="1"/>
    <col min="1801" max="1801" width="1.7109375" style="8" customWidth="1"/>
    <col min="1802" max="1802" width="14.7109375" style="8" customWidth="1"/>
    <col min="1803" max="1803" width="15.5703125" style="8" bestFit="1" customWidth="1"/>
    <col min="1804" max="1804" width="31" style="8" bestFit="1" customWidth="1"/>
    <col min="1805" max="1805" width="15.42578125" style="8" customWidth="1"/>
    <col min="1806" max="1806" width="24" style="8" bestFit="1" customWidth="1"/>
    <col min="1807" max="1807" width="40.28515625" style="8" bestFit="1" customWidth="1"/>
    <col min="1808" max="1808" width="15.5703125" style="8" bestFit="1" customWidth="1"/>
    <col min="1809" max="1809" width="33.42578125" style="8" bestFit="1" customWidth="1"/>
    <col min="1810" max="1810" width="15.5703125" style="8" bestFit="1" customWidth="1"/>
    <col min="1811" max="2048" width="9.140625" style="8"/>
    <col min="2049" max="2052" width="3.7109375" style="8" customWidth="1"/>
    <col min="2053" max="2053" width="31.85546875" style="8" customWidth="1"/>
    <col min="2054" max="2054" width="16.85546875" style="8" customWidth="1"/>
    <col min="2055" max="2056" width="15.5703125" style="8" bestFit="1" customWidth="1"/>
    <col min="2057" max="2057" width="1.7109375" style="8" customWidth="1"/>
    <col min="2058" max="2058" width="14.7109375" style="8" customWidth="1"/>
    <col min="2059" max="2059" width="15.5703125" style="8" bestFit="1" customWidth="1"/>
    <col min="2060" max="2060" width="31" style="8" bestFit="1" customWidth="1"/>
    <col min="2061" max="2061" width="15.42578125" style="8" customWidth="1"/>
    <col min="2062" max="2062" width="24" style="8" bestFit="1" customWidth="1"/>
    <col min="2063" max="2063" width="40.28515625" style="8" bestFit="1" customWidth="1"/>
    <col min="2064" max="2064" width="15.5703125" style="8" bestFit="1" customWidth="1"/>
    <col min="2065" max="2065" width="33.42578125" style="8" bestFit="1" customWidth="1"/>
    <col min="2066" max="2066" width="15.5703125" style="8" bestFit="1" customWidth="1"/>
    <col min="2067" max="2304" width="9.140625" style="8"/>
    <col min="2305" max="2308" width="3.7109375" style="8" customWidth="1"/>
    <col min="2309" max="2309" width="31.85546875" style="8" customWidth="1"/>
    <col min="2310" max="2310" width="16.85546875" style="8" customWidth="1"/>
    <col min="2311" max="2312" width="15.5703125" style="8" bestFit="1" customWidth="1"/>
    <col min="2313" max="2313" width="1.7109375" style="8" customWidth="1"/>
    <col min="2314" max="2314" width="14.7109375" style="8" customWidth="1"/>
    <col min="2315" max="2315" width="15.5703125" style="8" bestFit="1" customWidth="1"/>
    <col min="2316" max="2316" width="31" style="8" bestFit="1" customWidth="1"/>
    <col min="2317" max="2317" width="15.42578125" style="8" customWidth="1"/>
    <col min="2318" max="2318" width="24" style="8" bestFit="1" customWidth="1"/>
    <col min="2319" max="2319" width="40.28515625" style="8" bestFit="1" customWidth="1"/>
    <col min="2320" max="2320" width="15.5703125" style="8" bestFit="1" customWidth="1"/>
    <col min="2321" max="2321" width="33.42578125" style="8" bestFit="1" customWidth="1"/>
    <col min="2322" max="2322" width="15.5703125" style="8" bestFit="1" customWidth="1"/>
    <col min="2323" max="2560" width="9.140625" style="8"/>
    <col min="2561" max="2564" width="3.7109375" style="8" customWidth="1"/>
    <col min="2565" max="2565" width="31.85546875" style="8" customWidth="1"/>
    <col min="2566" max="2566" width="16.85546875" style="8" customWidth="1"/>
    <col min="2567" max="2568" width="15.5703125" style="8" bestFit="1" customWidth="1"/>
    <col min="2569" max="2569" width="1.7109375" style="8" customWidth="1"/>
    <col min="2570" max="2570" width="14.7109375" style="8" customWidth="1"/>
    <col min="2571" max="2571" width="15.5703125" style="8" bestFit="1" customWidth="1"/>
    <col min="2572" max="2572" width="31" style="8" bestFit="1" customWidth="1"/>
    <col min="2573" max="2573" width="15.42578125" style="8" customWidth="1"/>
    <col min="2574" max="2574" width="24" style="8" bestFit="1" customWidth="1"/>
    <col min="2575" max="2575" width="40.28515625" style="8" bestFit="1" customWidth="1"/>
    <col min="2576" max="2576" width="15.5703125" style="8" bestFit="1" customWidth="1"/>
    <col min="2577" max="2577" width="33.42578125" style="8" bestFit="1" customWidth="1"/>
    <col min="2578" max="2578" width="15.5703125" style="8" bestFit="1" customWidth="1"/>
    <col min="2579" max="2816" width="9.140625" style="8"/>
    <col min="2817" max="2820" width="3.7109375" style="8" customWidth="1"/>
    <col min="2821" max="2821" width="31.85546875" style="8" customWidth="1"/>
    <col min="2822" max="2822" width="16.85546875" style="8" customWidth="1"/>
    <col min="2823" max="2824" width="15.5703125" style="8" bestFit="1" customWidth="1"/>
    <col min="2825" max="2825" width="1.7109375" style="8" customWidth="1"/>
    <col min="2826" max="2826" width="14.7109375" style="8" customWidth="1"/>
    <col min="2827" max="2827" width="15.5703125" style="8" bestFit="1" customWidth="1"/>
    <col min="2828" max="2828" width="31" style="8" bestFit="1" customWidth="1"/>
    <col min="2829" max="2829" width="15.42578125" style="8" customWidth="1"/>
    <col min="2830" max="2830" width="24" style="8" bestFit="1" customWidth="1"/>
    <col min="2831" max="2831" width="40.28515625" style="8" bestFit="1" customWidth="1"/>
    <col min="2832" max="2832" width="15.5703125" style="8" bestFit="1" customWidth="1"/>
    <col min="2833" max="2833" width="33.42578125" style="8" bestFit="1" customWidth="1"/>
    <col min="2834" max="2834" width="15.5703125" style="8" bestFit="1" customWidth="1"/>
    <col min="2835" max="3072" width="9.140625" style="8"/>
    <col min="3073" max="3076" width="3.7109375" style="8" customWidth="1"/>
    <col min="3077" max="3077" width="31.85546875" style="8" customWidth="1"/>
    <col min="3078" max="3078" width="16.85546875" style="8" customWidth="1"/>
    <col min="3079" max="3080" width="15.5703125" style="8" bestFit="1" customWidth="1"/>
    <col min="3081" max="3081" width="1.7109375" style="8" customWidth="1"/>
    <col min="3082" max="3082" width="14.7109375" style="8" customWidth="1"/>
    <col min="3083" max="3083" width="15.5703125" style="8" bestFit="1" customWidth="1"/>
    <col min="3084" max="3084" width="31" style="8" bestFit="1" customWidth="1"/>
    <col min="3085" max="3085" width="15.42578125" style="8" customWidth="1"/>
    <col min="3086" max="3086" width="24" style="8" bestFit="1" customWidth="1"/>
    <col min="3087" max="3087" width="40.28515625" style="8" bestFit="1" customWidth="1"/>
    <col min="3088" max="3088" width="15.5703125" style="8" bestFit="1" customWidth="1"/>
    <col min="3089" max="3089" width="33.42578125" style="8" bestFit="1" customWidth="1"/>
    <col min="3090" max="3090" width="15.5703125" style="8" bestFit="1" customWidth="1"/>
    <col min="3091" max="3328" width="9.140625" style="8"/>
    <col min="3329" max="3332" width="3.7109375" style="8" customWidth="1"/>
    <col min="3333" max="3333" width="31.85546875" style="8" customWidth="1"/>
    <col min="3334" max="3334" width="16.85546875" style="8" customWidth="1"/>
    <col min="3335" max="3336" width="15.5703125" style="8" bestFit="1" customWidth="1"/>
    <col min="3337" max="3337" width="1.7109375" style="8" customWidth="1"/>
    <col min="3338" max="3338" width="14.7109375" style="8" customWidth="1"/>
    <col min="3339" max="3339" width="15.5703125" style="8" bestFit="1" customWidth="1"/>
    <col min="3340" max="3340" width="31" style="8" bestFit="1" customWidth="1"/>
    <col min="3341" max="3341" width="15.42578125" style="8" customWidth="1"/>
    <col min="3342" max="3342" width="24" style="8" bestFit="1" customWidth="1"/>
    <col min="3343" max="3343" width="40.28515625" style="8" bestFit="1" customWidth="1"/>
    <col min="3344" max="3344" width="15.5703125" style="8" bestFit="1" customWidth="1"/>
    <col min="3345" max="3345" width="33.42578125" style="8" bestFit="1" customWidth="1"/>
    <col min="3346" max="3346" width="15.5703125" style="8" bestFit="1" customWidth="1"/>
    <col min="3347" max="3584" width="9.140625" style="8"/>
    <col min="3585" max="3588" width="3.7109375" style="8" customWidth="1"/>
    <col min="3589" max="3589" width="31.85546875" style="8" customWidth="1"/>
    <col min="3590" max="3590" width="16.85546875" style="8" customWidth="1"/>
    <col min="3591" max="3592" width="15.5703125" style="8" bestFit="1" customWidth="1"/>
    <col min="3593" max="3593" width="1.7109375" style="8" customWidth="1"/>
    <col min="3594" max="3594" width="14.7109375" style="8" customWidth="1"/>
    <col min="3595" max="3595" width="15.5703125" style="8" bestFit="1" customWidth="1"/>
    <col min="3596" max="3596" width="31" style="8" bestFit="1" customWidth="1"/>
    <col min="3597" max="3597" width="15.42578125" style="8" customWidth="1"/>
    <col min="3598" max="3598" width="24" style="8" bestFit="1" customWidth="1"/>
    <col min="3599" max="3599" width="40.28515625" style="8" bestFit="1" customWidth="1"/>
    <col min="3600" max="3600" width="15.5703125" style="8" bestFit="1" customWidth="1"/>
    <col min="3601" max="3601" width="33.42578125" style="8" bestFit="1" customWidth="1"/>
    <col min="3602" max="3602" width="15.5703125" style="8" bestFit="1" customWidth="1"/>
    <col min="3603" max="3840" width="9.140625" style="8"/>
    <col min="3841" max="3844" width="3.7109375" style="8" customWidth="1"/>
    <col min="3845" max="3845" width="31.85546875" style="8" customWidth="1"/>
    <col min="3846" max="3846" width="16.85546875" style="8" customWidth="1"/>
    <col min="3847" max="3848" width="15.5703125" style="8" bestFit="1" customWidth="1"/>
    <col min="3849" max="3849" width="1.7109375" style="8" customWidth="1"/>
    <col min="3850" max="3850" width="14.7109375" style="8" customWidth="1"/>
    <col min="3851" max="3851" width="15.5703125" style="8" bestFit="1" customWidth="1"/>
    <col min="3852" max="3852" width="31" style="8" bestFit="1" customWidth="1"/>
    <col min="3853" max="3853" width="15.42578125" style="8" customWidth="1"/>
    <col min="3854" max="3854" width="24" style="8" bestFit="1" customWidth="1"/>
    <col min="3855" max="3855" width="40.28515625" style="8" bestFit="1" customWidth="1"/>
    <col min="3856" max="3856" width="15.5703125" style="8" bestFit="1" customWidth="1"/>
    <col min="3857" max="3857" width="33.42578125" style="8" bestFit="1" customWidth="1"/>
    <col min="3858" max="3858" width="15.5703125" style="8" bestFit="1" customWidth="1"/>
    <col min="3859" max="4096" width="9.140625" style="8"/>
    <col min="4097" max="4100" width="3.7109375" style="8" customWidth="1"/>
    <col min="4101" max="4101" width="31.85546875" style="8" customWidth="1"/>
    <col min="4102" max="4102" width="16.85546875" style="8" customWidth="1"/>
    <col min="4103" max="4104" width="15.5703125" style="8" bestFit="1" customWidth="1"/>
    <col min="4105" max="4105" width="1.7109375" style="8" customWidth="1"/>
    <col min="4106" max="4106" width="14.7109375" style="8" customWidth="1"/>
    <col min="4107" max="4107" width="15.5703125" style="8" bestFit="1" customWidth="1"/>
    <col min="4108" max="4108" width="31" style="8" bestFit="1" customWidth="1"/>
    <col min="4109" max="4109" width="15.42578125" style="8" customWidth="1"/>
    <col min="4110" max="4110" width="24" style="8" bestFit="1" customWidth="1"/>
    <col min="4111" max="4111" width="40.28515625" style="8" bestFit="1" customWidth="1"/>
    <col min="4112" max="4112" width="15.5703125" style="8" bestFit="1" customWidth="1"/>
    <col min="4113" max="4113" width="33.42578125" style="8" bestFit="1" customWidth="1"/>
    <col min="4114" max="4114" width="15.5703125" style="8" bestFit="1" customWidth="1"/>
    <col min="4115" max="4352" width="9.140625" style="8"/>
    <col min="4353" max="4356" width="3.7109375" style="8" customWidth="1"/>
    <col min="4357" max="4357" width="31.85546875" style="8" customWidth="1"/>
    <col min="4358" max="4358" width="16.85546875" style="8" customWidth="1"/>
    <col min="4359" max="4360" width="15.5703125" style="8" bestFit="1" customWidth="1"/>
    <col min="4361" max="4361" width="1.7109375" style="8" customWidth="1"/>
    <col min="4362" max="4362" width="14.7109375" style="8" customWidth="1"/>
    <col min="4363" max="4363" width="15.5703125" style="8" bestFit="1" customWidth="1"/>
    <col min="4364" max="4364" width="31" style="8" bestFit="1" customWidth="1"/>
    <col min="4365" max="4365" width="15.42578125" style="8" customWidth="1"/>
    <col min="4366" max="4366" width="24" style="8" bestFit="1" customWidth="1"/>
    <col min="4367" max="4367" width="40.28515625" style="8" bestFit="1" customWidth="1"/>
    <col min="4368" max="4368" width="15.5703125" style="8" bestFit="1" customWidth="1"/>
    <col min="4369" max="4369" width="33.42578125" style="8" bestFit="1" customWidth="1"/>
    <col min="4370" max="4370" width="15.5703125" style="8" bestFit="1" customWidth="1"/>
    <col min="4371" max="4608" width="9.140625" style="8"/>
    <col min="4609" max="4612" width="3.7109375" style="8" customWidth="1"/>
    <col min="4613" max="4613" width="31.85546875" style="8" customWidth="1"/>
    <col min="4614" max="4614" width="16.85546875" style="8" customWidth="1"/>
    <col min="4615" max="4616" width="15.5703125" style="8" bestFit="1" customWidth="1"/>
    <col min="4617" max="4617" width="1.7109375" style="8" customWidth="1"/>
    <col min="4618" max="4618" width="14.7109375" style="8" customWidth="1"/>
    <col min="4619" max="4619" width="15.5703125" style="8" bestFit="1" customWidth="1"/>
    <col min="4620" max="4620" width="31" style="8" bestFit="1" customWidth="1"/>
    <col min="4621" max="4621" width="15.42578125" style="8" customWidth="1"/>
    <col min="4622" max="4622" width="24" style="8" bestFit="1" customWidth="1"/>
    <col min="4623" max="4623" width="40.28515625" style="8" bestFit="1" customWidth="1"/>
    <col min="4624" max="4624" width="15.5703125" style="8" bestFit="1" customWidth="1"/>
    <col min="4625" max="4625" width="33.42578125" style="8" bestFit="1" customWidth="1"/>
    <col min="4626" max="4626" width="15.5703125" style="8" bestFit="1" customWidth="1"/>
    <col min="4627" max="4864" width="9.140625" style="8"/>
    <col min="4865" max="4868" width="3.7109375" style="8" customWidth="1"/>
    <col min="4869" max="4869" width="31.85546875" style="8" customWidth="1"/>
    <col min="4870" max="4870" width="16.85546875" style="8" customWidth="1"/>
    <col min="4871" max="4872" width="15.5703125" style="8" bestFit="1" customWidth="1"/>
    <col min="4873" max="4873" width="1.7109375" style="8" customWidth="1"/>
    <col min="4874" max="4874" width="14.7109375" style="8" customWidth="1"/>
    <col min="4875" max="4875" width="15.5703125" style="8" bestFit="1" customWidth="1"/>
    <col min="4876" max="4876" width="31" style="8" bestFit="1" customWidth="1"/>
    <col min="4877" max="4877" width="15.42578125" style="8" customWidth="1"/>
    <col min="4878" max="4878" width="24" style="8" bestFit="1" customWidth="1"/>
    <col min="4879" max="4879" width="40.28515625" style="8" bestFit="1" customWidth="1"/>
    <col min="4880" max="4880" width="15.5703125" style="8" bestFit="1" customWidth="1"/>
    <col min="4881" max="4881" width="33.42578125" style="8" bestFit="1" customWidth="1"/>
    <col min="4882" max="4882" width="15.5703125" style="8" bestFit="1" customWidth="1"/>
    <col min="4883" max="5120" width="9.140625" style="8"/>
    <col min="5121" max="5124" width="3.7109375" style="8" customWidth="1"/>
    <col min="5125" max="5125" width="31.85546875" style="8" customWidth="1"/>
    <col min="5126" max="5126" width="16.85546875" style="8" customWidth="1"/>
    <col min="5127" max="5128" width="15.5703125" style="8" bestFit="1" customWidth="1"/>
    <col min="5129" max="5129" width="1.7109375" style="8" customWidth="1"/>
    <col min="5130" max="5130" width="14.7109375" style="8" customWidth="1"/>
    <col min="5131" max="5131" width="15.5703125" style="8" bestFit="1" customWidth="1"/>
    <col min="5132" max="5132" width="31" style="8" bestFit="1" customWidth="1"/>
    <col min="5133" max="5133" width="15.42578125" style="8" customWidth="1"/>
    <col min="5134" max="5134" width="24" style="8" bestFit="1" customWidth="1"/>
    <col min="5135" max="5135" width="40.28515625" style="8" bestFit="1" customWidth="1"/>
    <col min="5136" max="5136" width="15.5703125" style="8" bestFit="1" customWidth="1"/>
    <col min="5137" max="5137" width="33.42578125" style="8" bestFit="1" customWidth="1"/>
    <col min="5138" max="5138" width="15.5703125" style="8" bestFit="1" customWidth="1"/>
    <col min="5139" max="5376" width="9.140625" style="8"/>
    <col min="5377" max="5380" width="3.7109375" style="8" customWidth="1"/>
    <col min="5381" max="5381" width="31.85546875" style="8" customWidth="1"/>
    <col min="5382" max="5382" width="16.85546875" style="8" customWidth="1"/>
    <col min="5383" max="5384" width="15.5703125" style="8" bestFit="1" customWidth="1"/>
    <col min="5385" max="5385" width="1.7109375" style="8" customWidth="1"/>
    <col min="5386" max="5386" width="14.7109375" style="8" customWidth="1"/>
    <col min="5387" max="5387" width="15.5703125" style="8" bestFit="1" customWidth="1"/>
    <col min="5388" max="5388" width="31" style="8" bestFit="1" customWidth="1"/>
    <col min="5389" max="5389" width="15.42578125" style="8" customWidth="1"/>
    <col min="5390" max="5390" width="24" style="8" bestFit="1" customWidth="1"/>
    <col min="5391" max="5391" width="40.28515625" style="8" bestFit="1" customWidth="1"/>
    <col min="5392" max="5392" width="15.5703125" style="8" bestFit="1" customWidth="1"/>
    <col min="5393" max="5393" width="33.42578125" style="8" bestFit="1" customWidth="1"/>
    <col min="5394" max="5394" width="15.5703125" style="8" bestFit="1" customWidth="1"/>
    <col min="5395" max="5632" width="9.140625" style="8"/>
    <col min="5633" max="5636" width="3.7109375" style="8" customWidth="1"/>
    <col min="5637" max="5637" width="31.85546875" style="8" customWidth="1"/>
    <col min="5638" max="5638" width="16.85546875" style="8" customWidth="1"/>
    <col min="5639" max="5640" width="15.5703125" style="8" bestFit="1" customWidth="1"/>
    <col min="5641" max="5641" width="1.7109375" style="8" customWidth="1"/>
    <col min="5642" max="5642" width="14.7109375" style="8" customWidth="1"/>
    <col min="5643" max="5643" width="15.5703125" style="8" bestFit="1" customWidth="1"/>
    <col min="5644" max="5644" width="31" style="8" bestFit="1" customWidth="1"/>
    <col min="5645" max="5645" width="15.42578125" style="8" customWidth="1"/>
    <col min="5646" max="5646" width="24" style="8" bestFit="1" customWidth="1"/>
    <col min="5647" max="5647" width="40.28515625" style="8" bestFit="1" customWidth="1"/>
    <col min="5648" max="5648" width="15.5703125" style="8" bestFit="1" customWidth="1"/>
    <col min="5649" max="5649" width="33.42578125" style="8" bestFit="1" customWidth="1"/>
    <col min="5650" max="5650" width="15.5703125" style="8" bestFit="1" customWidth="1"/>
    <col min="5651" max="5888" width="9.140625" style="8"/>
    <col min="5889" max="5892" width="3.7109375" style="8" customWidth="1"/>
    <col min="5893" max="5893" width="31.85546875" style="8" customWidth="1"/>
    <col min="5894" max="5894" width="16.85546875" style="8" customWidth="1"/>
    <col min="5895" max="5896" width="15.5703125" style="8" bestFit="1" customWidth="1"/>
    <col min="5897" max="5897" width="1.7109375" style="8" customWidth="1"/>
    <col min="5898" max="5898" width="14.7109375" style="8" customWidth="1"/>
    <col min="5899" max="5899" width="15.5703125" style="8" bestFit="1" customWidth="1"/>
    <col min="5900" max="5900" width="31" style="8" bestFit="1" customWidth="1"/>
    <col min="5901" max="5901" width="15.42578125" style="8" customWidth="1"/>
    <col min="5902" max="5902" width="24" style="8" bestFit="1" customWidth="1"/>
    <col min="5903" max="5903" width="40.28515625" style="8" bestFit="1" customWidth="1"/>
    <col min="5904" max="5904" width="15.5703125" style="8" bestFit="1" customWidth="1"/>
    <col min="5905" max="5905" width="33.42578125" style="8" bestFit="1" customWidth="1"/>
    <col min="5906" max="5906" width="15.5703125" style="8" bestFit="1" customWidth="1"/>
    <col min="5907" max="6144" width="9.140625" style="8"/>
    <col min="6145" max="6148" width="3.7109375" style="8" customWidth="1"/>
    <col min="6149" max="6149" width="31.85546875" style="8" customWidth="1"/>
    <col min="6150" max="6150" width="16.85546875" style="8" customWidth="1"/>
    <col min="6151" max="6152" width="15.5703125" style="8" bestFit="1" customWidth="1"/>
    <col min="6153" max="6153" width="1.7109375" style="8" customWidth="1"/>
    <col min="6154" max="6154" width="14.7109375" style="8" customWidth="1"/>
    <col min="6155" max="6155" width="15.5703125" style="8" bestFit="1" customWidth="1"/>
    <col min="6156" max="6156" width="31" style="8" bestFit="1" customWidth="1"/>
    <col min="6157" max="6157" width="15.42578125" style="8" customWidth="1"/>
    <col min="6158" max="6158" width="24" style="8" bestFit="1" customWidth="1"/>
    <col min="6159" max="6159" width="40.28515625" style="8" bestFit="1" customWidth="1"/>
    <col min="6160" max="6160" width="15.5703125" style="8" bestFit="1" customWidth="1"/>
    <col min="6161" max="6161" width="33.42578125" style="8" bestFit="1" customWidth="1"/>
    <col min="6162" max="6162" width="15.5703125" style="8" bestFit="1" customWidth="1"/>
    <col min="6163" max="6400" width="9.140625" style="8"/>
    <col min="6401" max="6404" width="3.7109375" style="8" customWidth="1"/>
    <col min="6405" max="6405" width="31.85546875" style="8" customWidth="1"/>
    <col min="6406" max="6406" width="16.85546875" style="8" customWidth="1"/>
    <col min="6407" max="6408" width="15.5703125" style="8" bestFit="1" customWidth="1"/>
    <col min="6409" max="6409" width="1.7109375" style="8" customWidth="1"/>
    <col min="6410" max="6410" width="14.7109375" style="8" customWidth="1"/>
    <col min="6411" max="6411" width="15.5703125" style="8" bestFit="1" customWidth="1"/>
    <col min="6412" max="6412" width="31" style="8" bestFit="1" customWidth="1"/>
    <col min="6413" max="6413" width="15.42578125" style="8" customWidth="1"/>
    <col min="6414" max="6414" width="24" style="8" bestFit="1" customWidth="1"/>
    <col min="6415" max="6415" width="40.28515625" style="8" bestFit="1" customWidth="1"/>
    <col min="6416" max="6416" width="15.5703125" style="8" bestFit="1" customWidth="1"/>
    <col min="6417" max="6417" width="33.42578125" style="8" bestFit="1" customWidth="1"/>
    <col min="6418" max="6418" width="15.5703125" style="8" bestFit="1" customWidth="1"/>
    <col min="6419" max="6656" width="9.140625" style="8"/>
    <col min="6657" max="6660" width="3.7109375" style="8" customWidth="1"/>
    <col min="6661" max="6661" width="31.85546875" style="8" customWidth="1"/>
    <col min="6662" max="6662" width="16.85546875" style="8" customWidth="1"/>
    <col min="6663" max="6664" width="15.5703125" style="8" bestFit="1" customWidth="1"/>
    <col min="6665" max="6665" width="1.7109375" style="8" customWidth="1"/>
    <col min="6666" max="6666" width="14.7109375" style="8" customWidth="1"/>
    <col min="6667" max="6667" width="15.5703125" style="8" bestFit="1" customWidth="1"/>
    <col min="6668" max="6668" width="31" style="8" bestFit="1" customWidth="1"/>
    <col min="6669" max="6669" width="15.42578125" style="8" customWidth="1"/>
    <col min="6670" max="6670" width="24" style="8" bestFit="1" customWidth="1"/>
    <col min="6671" max="6671" width="40.28515625" style="8" bestFit="1" customWidth="1"/>
    <col min="6672" max="6672" width="15.5703125" style="8" bestFit="1" customWidth="1"/>
    <col min="6673" max="6673" width="33.42578125" style="8" bestFit="1" customWidth="1"/>
    <col min="6674" max="6674" width="15.5703125" style="8" bestFit="1" customWidth="1"/>
    <col min="6675" max="6912" width="9.140625" style="8"/>
    <col min="6913" max="6916" width="3.7109375" style="8" customWidth="1"/>
    <col min="6917" max="6917" width="31.85546875" style="8" customWidth="1"/>
    <col min="6918" max="6918" width="16.85546875" style="8" customWidth="1"/>
    <col min="6919" max="6920" width="15.5703125" style="8" bestFit="1" customWidth="1"/>
    <col min="6921" max="6921" width="1.7109375" style="8" customWidth="1"/>
    <col min="6922" max="6922" width="14.7109375" style="8" customWidth="1"/>
    <col min="6923" max="6923" width="15.5703125" style="8" bestFit="1" customWidth="1"/>
    <col min="6924" max="6924" width="31" style="8" bestFit="1" customWidth="1"/>
    <col min="6925" max="6925" width="15.42578125" style="8" customWidth="1"/>
    <col min="6926" max="6926" width="24" style="8" bestFit="1" customWidth="1"/>
    <col min="6927" max="6927" width="40.28515625" style="8" bestFit="1" customWidth="1"/>
    <col min="6928" max="6928" width="15.5703125" style="8" bestFit="1" customWidth="1"/>
    <col min="6929" max="6929" width="33.42578125" style="8" bestFit="1" customWidth="1"/>
    <col min="6930" max="6930" width="15.5703125" style="8" bestFit="1" customWidth="1"/>
    <col min="6931" max="7168" width="9.140625" style="8"/>
    <col min="7169" max="7172" width="3.7109375" style="8" customWidth="1"/>
    <col min="7173" max="7173" width="31.85546875" style="8" customWidth="1"/>
    <col min="7174" max="7174" width="16.85546875" style="8" customWidth="1"/>
    <col min="7175" max="7176" width="15.5703125" style="8" bestFit="1" customWidth="1"/>
    <col min="7177" max="7177" width="1.7109375" style="8" customWidth="1"/>
    <col min="7178" max="7178" width="14.7109375" style="8" customWidth="1"/>
    <col min="7179" max="7179" width="15.5703125" style="8" bestFit="1" customWidth="1"/>
    <col min="7180" max="7180" width="31" style="8" bestFit="1" customWidth="1"/>
    <col min="7181" max="7181" width="15.42578125" style="8" customWidth="1"/>
    <col min="7182" max="7182" width="24" style="8" bestFit="1" customWidth="1"/>
    <col min="7183" max="7183" width="40.28515625" style="8" bestFit="1" customWidth="1"/>
    <col min="7184" max="7184" width="15.5703125" style="8" bestFit="1" customWidth="1"/>
    <col min="7185" max="7185" width="33.42578125" style="8" bestFit="1" customWidth="1"/>
    <col min="7186" max="7186" width="15.5703125" style="8" bestFit="1" customWidth="1"/>
    <col min="7187" max="7424" width="9.140625" style="8"/>
    <col min="7425" max="7428" width="3.7109375" style="8" customWidth="1"/>
    <col min="7429" max="7429" width="31.85546875" style="8" customWidth="1"/>
    <col min="7430" max="7430" width="16.85546875" style="8" customWidth="1"/>
    <col min="7431" max="7432" width="15.5703125" style="8" bestFit="1" customWidth="1"/>
    <col min="7433" max="7433" width="1.7109375" style="8" customWidth="1"/>
    <col min="7434" max="7434" width="14.7109375" style="8" customWidth="1"/>
    <col min="7435" max="7435" width="15.5703125" style="8" bestFit="1" customWidth="1"/>
    <col min="7436" max="7436" width="31" style="8" bestFit="1" customWidth="1"/>
    <col min="7437" max="7437" width="15.42578125" style="8" customWidth="1"/>
    <col min="7438" max="7438" width="24" style="8" bestFit="1" customWidth="1"/>
    <col min="7439" max="7439" width="40.28515625" style="8" bestFit="1" customWidth="1"/>
    <col min="7440" max="7440" width="15.5703125" style="8" bestFit="1" customWidth="1"/>
    <col min="7441" max="7441" width="33.42578125" style="8" bestFit="1" customWidth="1"/>
    <col min="7442" max="7442" width="15.5703125" style="8" bestFit="1" customWidth="1"/>
    <col min="7443" max="7680" width="9.140625" style="8"/>
    <col min="7681" max="7684" width="3.7109375" style="8" customWidth="1"/>
    <col min="7685" max="7685" width="31.85546875" style="8" customWidth="1"/>
    <col min="7686" max="7686" width="16.85546875" style="8" customWidth="1"/>
    <col min="7687" max="7688" width="15.5703125" style="8" bestFit="1" customWidth="1"/>
    <col min="7689" max="7689" width="1.7109375" style="8" customWidth="1"/>
    <col min="7690" max="7690" width="14.7109375" style="8" customWidth="1"/>
    <col min="7691" max="7691" width="15.5703125" style="8" bestFit="1" customWidth="1"/>
    <col min="7692" max="7692" width="31" style="8" bestFit="1" customWidth="1"/>
    <col min="7693" max="7693" width="15.42578125" style="8" customWidth="1"/>
    <col min="7694" max="7694" width="24" style="8" bestFit="1" customWidth="1"/>
    <col min="7695" max="7695" width="40.28515625" style="8" bestFit="1" customWidth="1"/>
    <col min="7696" max="7696" width="15.5703125" style="8" bestFit="1" customWidth="1"/>
    <col min="7697" max="7697" width="33.42578125" style="8" bestFit="1" customWidth="1"/>
    <col min="7698" max="7698" width="15.5703125" style="8" bestFit="1" customWidth="1"/>
    <col min="7699" max="7936" width="9.140625" style="8"/>
    <col min="7937" max="7940" width="3.7109375" style="8" customWidth="1"/>
    <col min="7941" max="7941" width="31.85546875" style="8" customWidth="1"/>
    <col min="7942" max="7942" width="16.85546875" style="8" customWidth="1"/>
    <col min="7943" max="7944" width="15.5703125" style="8" bestFit="1" customWidth="1"/>
    <col min="7945" max="7945" width="1.7109375" style="8" customWidth="1"/>
    <col min="7946" max="7946" width="14.7109375" style="8" customWidth="1"/>
    <col min="7947" max="7947" width="15.5703125" style="8" bestFit="1" customWidth="1"/>
    <col min="7948" max="7948" width="31" style="8" bestFit="1" customWidth="1"/>
    <col min="7949" max="7949" width="15.42578125" style="8" customWidth="1"/>
    <col min="7950" max="7950" width="24" style="8" bestFit="1" customWidth="1"/>
    <col min="7951" max="7951" width="40.28515625" style="8" bestFit="1" customWidth="1"/>
    <col min="7952" max="7952" width="15.5703125" style="8" bestFit="1" customWidth="1"/>
    <col min="7953" max="7953" width="33.42578125" style="8" bestFit="1" customWidth="1"/>
    <col min="7954" max="7954" width="15.5703125" style="8" bestFit="1" customWidth="1"/>
    <col min="7955" max="8192" width="9.140625" style="8"/>
    <col min="8193" max="8196" width="3.7109375" style="8" customWidth="1"/>
    <col min="8197" max="8197" width="31.85546875" style="8" customWidth="1"/>
    <col min="8198" max="8198" width="16.85546875" style="8" customWidth="1"/>
    <col min="8199" max="8200" width="15.5703125" style="8" bestFit="1" customWidth="1"/>
    <col min="8201" max="8201" width="1.7109375" style="8" customWidth="1"/>
    <col min="8202" max="8202" width="14.7109375" style="8" customWidth="1"/>
    <col min="8203" max="8203" width="15.5703125" style="8" bestFit="1" customWidth="1"/>
    <col min="8204" max="8204" width="31" style="8" bestFit="1" customWidth="1"/>
    <col min="8205" max="8205" width="15.42578125" style="8" customWidth="1"/>
    <col min="8206" max="8206" width="24" style="8" bestFit="1" customWidth="1"/>
    <col min="8207" max="8207" width="40.28515625" style="8" bestFit="1" customWidth="1"/>
    <col min="8208" max="8208" width="15.5703125" style="8" bestFit="1" customWidth="1"/>
    <col min="8209" max="8209" width="33.42578125" style="8" bestFit="1" customWidth="1"/>
    <col min="8210" max="8210" width="15.5703125" style="8" bestFit="1" customWidth="1"/>
    <col min="8211" max="8448" width="9.140625" style="8"/>
    <col min="8449" max="8452" width="3.7109375" style="8" customWidth="1"/>
    <col min="8453" max="8453" width="31.85546875" style="8" customWidth="1"/>
    <col min="8454" max="8454" width="16.85546875" style="8" customWidth="1"/>
    <col min="8455" max="8456" width="15.5703125" style="8" bestFit="1" customWidth="1"/>
    <col min="8457" max="8457" width="1.7109375" style="8" customWidth="1"/>
    <col min="8458" max="8458" width="14.7109375" style="8" customWidth="1"/>
    <col min="8459" max="8459" width="15.5703125" style="8" bestFit="1" customWidth="1"/>
    <col min="8460" max="8460" width="31" style="8" bestFit="1" customWidth="1"/>
    <col min="8461" max="8461" width="15.42578125" style="8" customWidth="1"/>
    <col min="8462" max="8462" width="24" style="8" bestFit="1" customWidth="1"/>
    <col min="8463" max="8463" width="40.28515625" style="8" bestFit="1" customWidth="1"/>
    <col min="8464" max="8464" width="15.5703125" style="8" bestFit="1" customWidth="1"/>
    <col min="8465" max="8465" width="33.42578125" style="8" bestFit="1" customWidth="1"/>
    <col min="8466" max="8466" width="15.5703125" style="8" bestFit="1" customWidth="1"/>
    <col min="8467" max="8704" width="9.140625" style="8"/>
    <col min="8705" max="8708" width="3.7109375" style="8" customWidth="1"/>
    <col min="8709" max="8709" width="31.85546875" style="8" customWidth="1"/>
    <col min="8710" max="8710" width="16.85546875" style="8" customWidth="1"/>
    <col min="8711" max="8712" width="15.5703125" style="8" bestFit="1" customWidth="1"/>
    <col min="8713" max="8713" width="1.7109375" style="8" customWidth="1"/>
    <col min="8714" max="8714" width="14.7109375" style="8" customWidth="1"/>
    <col min="8715" max="8715" width="15.5703125" style="8" bestFit="1" customWidth="1"/>
    <col min="8716" max="8716" width="31" style="8" bestFit="1" customWidth="1"/>
    <col min="8717" max="8717" width="15.42578125" style="8" customWidth="1"/>
    <col min="8718" max="8718" width="24" style="8" bestFit="1" customWidth="1"/>
    <col min="8719" max="8719" width="40.28515625" style="8" bestFit="1" customWidth="1"/>
    <col min="8720" max="8720" width="15.5703125" style="8" bestFit="1" customWidth="1"/>
    <col min="8721" max="8721" width="33.42578125" style="8" bestFit="1" customWidth="1"/>
    <col min="8722" max="8722" width="15.5703125" style="8" bestFit="1" customWidth="1"/>
    <col min="8723" max="8960" width="9.140625" style="8"/>
    <col min="8961" max="8964" width="3.7109375" style="8" customWidth="1"/>
    <col min="8965" max="8965" width="31.85546875" style="8" customWidth="1"/>
    <col min="8966" max="8966" width="16.85546875" style="8" customWidth="1"/>
    <col min="8967" max="8968" width="15.5703125" style="8" bestFit="1" customWidth="1"/>
    <col min="8969" max="8969" width="1.7109375" style="8" customWidth="1"/>
    <col min="8970" max="8970" width="14.7109375" style="8" customWidth="1"/>
    <col min="8971" max="8971" width="15.5703125" style="8" bestFit="1" customWidth="1"/>
    <col min="8972" max="8972" width="31" style="8" bestFit="1" customWidth="1"/>
    <col min="8973" max="8973" width="15.42578125" style="8" customWidth="1"/>
    <col min="8974" max="8974" width="24" style="8" bestFit="1" customWidth="1"/>
    <col min="8975" max="8975" width="40.28515625" style="8" bestFit="1" customWidth="1"/>
    <col min="8976" max="8976" width="15.5703125" style="8" bestFit="1" customWidth="1"/>
    <col min="8977" max="8977" width="33.42578125" style="8" bestFit="1" customWidth="1"/>
    <col min="8978" max="8978" width="15.5703125" style="8" bestFit="1" customWidth="1"/>
    <col min="8979" max="9216" width="9.140625" style="8"/>
    <col min="9217" max="9220" width="3.7109375" style="8" customWidth="1"/>
    <col min="9221" max="9221" width="31.85546875" style="8" customWidth="1"/>
    <col min="9222" max="9222" width="16.85546875" style="8" customWidth="1"/>
    <col min="9223" max="9224" width="15.5703125" style="8" bestFit="1" customWidth="1"/>
    <col min="9225" max="9225" width="1.7109375" style="8" customWidth="1"/>
    <col min="9226" max="9226" width="14.7109375" style="8" customWidth="1"/>
    <col min="9227" max="9227" width="15.5703125" style="8" bestFit="1" customWidth="1"/>
    <col min="9228" max="9228" width="31" style="8" bestFit="1" customWidth="1"/>
    <col min="9229" max="9229" width="15.42578125" style="8" customWidth="1"/>
    <col min="9230" max="9230" width="24" style="8" bestFit="1" customWidth="1"/>
    <col min="9231" max="9231" width="40.28515625" style="8" bestFit="1" customWidth="1"/>
    <col min="9232" max="9232" width="15.5703125" style="8" bestFit="1" customWidth="1"/>
    <col min="9233" max="9233" width="33.42578125" style="8" bestFit="1" customWidth="1"/>
    <col min="9234" max="9234" width="15.5703125" style="8" bestFit="1" customWidth="1"/>
    <col min="9235" max="9472" width="9.140625" style="8"/>
    <col min="9473" max="9476" width="3.7109375" style="8" customWidth="1"/>
    <col min="9477" max="9477" width="31.85546875" style="8" customWidth="1"/>
    <col min="9478" max="9478" width="16.85546875" style="8" customWidth="1"/>
    <col min="9479" max="9480" width="15.5703125" style="8" bestFit="1" customWidth="1"/>
    <col min="9481" max="9481" width="1.7109375" style="8" customWidth="1"/>
    <col min="9482" max="9482" width="14.7109375" style="8" customWidth="1"/>
    <col min="9483" max="9483" width="15.5703125" style="8" bestFit="1" customWidth="1"/>
    <col min="9484" max="9484" width="31" style="8" bestFit="1" customWidth="1"/>
    <col min="9485" max="9485" width="15.42578125" style="8" customWidth="1"/>
    <col min="9486" max="9486" width="24" style="8" bestFit="1" customWidth="1"/>
    <col min="9487" max="9487" width="40.28515625" style="8" bestFit="1" customWidth="1"/>
    <col min="9488" max="9488" width="15.5703125" style="8" bestFit="1" customWidth="1"/>
    <col min="9489" max="9489" width="33.42578125" style="8" bestFit="1" customWidth="1"/>
    <col min="9490" max="9490" width="15.5703125" style="8" bestFit="1" customWidth="1"/>
    <col min="9491" max="9728" width="9.140625" style="8"/>
    <col min="9729" max="9732" width="3.7109375" style="8" customWidth="1"/>
    <col min="9733" max="9733" width="31.85546875" style="8" customWidth="1"/>
    <col min="9734" max="9734" width="16.85546875" style="8" customWidth="1"/>
    <col min="9735" max="9736" width="15.5703125" style="8" bestFit="1" customWidth="1"/>
    <col min="9737" max="9737" width="1.7109375" style="8" customWidth="1"/>
    <col min="9738" max="9738" width="14.7109375" style="8" customWidth="1"/>
    <col min="9739" max="9739" width="15.5703125" style="8" bestFit="1" customWidth="1"/>
    <col min="9740" max="9740" width="31" style="8" bestFit="1" customWidth="1"/>
    <col min="9741" max="9741" width="15.42578125" style="8" customWidth="1"/>
    <col min="9742" max="9742" width="24" style="8" bestFit="1" customWidth="1"/>
    <col min="9743" max="9743" width="40.28515625" style="8" bestFit="1" customWidth="1"/>
    <col min="9744" max="9744" width="15.5703125" style="8" bestFit="1" customWidth="1"/>
    <col min="9745" max="9745" width="33.42578125" style="8" bestFit="1" customWidth="1"/>
    <col min="9746" max="9746" width="15.5703125" style="8" bestFit="1" customWidth="1"/>
    <col min="9747" max="9984" width="9.140625" style="8"/>
    <col min="9985" max="9988" width="3.7109375" style="8" customWidth="1"/>
    <col min="9989" max="9989" width="31.85546875" style="8" customWidth="1"/>
    <col min="9990" max="9990" width="16.85546875" style="8" customWidth="1"/>
    <col min="9991" max="9992" width="15.5703125" style="8" bestFit="1" customWidth="1"/>
    <col min="9993" max="9993" width="1.7109375" style="8" customWidth="1"/>
    <col min="9994" max="9994" width="14.7109375" style="8" customWidth="1"/>
    <col min="9995" max="9995" width="15.5703125" style="8" bestFit="1" customWidth="1"/>
    <col min="9996" max="9996" width="31" style="8" bestFit="1" customWidth="1"/>
    <col min="9997" max="9997" width="15.42578125" style="8" customWidth="1"/>
    <col min="9998" max="9998" width="24" style="8" bestFit="1" customWidth="1"/>
    <col min="9999" max="9999" width="40.28515625" style="8" bestFit="1" customWidth="1"/>
    <col min="10000" max="10000" width="15.5703125" style="8" bestFit="1" customWidth="1"/>
    <col min="10001" max="10001" width="33.42578125" style="8" bestFit="1" customWidth="1"/>
    <col min="10002" max="10002" width="15.5703125" style="8" bestFit="1" customWidth="1"/>
    <col min="10003" max="10240" width="9.140625" style="8"/>
    <col min="10241" max="10244" width="3.7109375" style="8" customWidth="1"/>
    <col min="10245" max="10245" width="31.85546875" style="8" customWidth="1"/>
    <col min="10246" max="10246" width="16.85546875" style="8" customWidth="1"/>
    <col min="10247" max="10248" width="15.5703125" style="8" bestFit="1" customWidth="1"/>
    <col min="10249" max="10249" width="1.7109375" style="8" customWidth="1"/>
    <col min="10250" max="10250" width="14.7109375" style="8" customWidth="1"/>
    <col min="10251" max="10251" width="15.5703125" style="8" bestFit="1" customWidth="1"/>
    <col min="10252" max="10252" width="31" style="8" bestFit="1" customWidth="1"/>
    <col min="10253" max="10253" width="15.42578125" style="8" customWidth="1"/>
    <col min="10254" max="10254" width="24" style="8" bestFit="1" customWidth="1"/>
    <col min="10255" max="10255" width="40.28515625" style="8" bestFit="1" customWidth="1"/>
    <col min="10256" max="10256" width="15.5703125" style="8" bestFit="1" customWidth="1"/>
    <col min="10257" max="10257" width="33.42578125" style="8" bestFit="1" customWidth="1"/>
    <col min="10258" max="10258" width="15.5703125" style="8" bestFit="1" customWidth="1"/>
    <col min="10259" max="10496" width="9.140625" style="8"/>
    <col min="10497" max="10500" width="3.7109375" style="8" customWidth="1"/>
    <col min="10501" max="10501" width="31.85546875" style="8" customWidth="1"/>
    <col min="10502" max="10502" width="16.85546875" style="8" customWidth="1"/>
    <col min="10503" max="10504" width="15.5703125" style="8" bestFit="1" customWidth="1"/>
    <col min="10505" max="10505" width="1.7109375" style="8" customWidth="1"/>
    <col min="10506" max="10506" width="14.7109375" style="8" customWidth="1"/>
    <col min="10507" max="10507" width="15.5703125" style="8" bestFit="1" customWidth="1"/>
    <col min="10508" max="10508" width="31" style="8" bestFit="1" customWidth="1"/>
    <col min="10509" max="10509" width="15.42578125" style="8" customWidth="1"/>
    <col min="10510" max="10510" width="24" style="8" bestFit="1" customWidth="1"/>
    <col min="10511" max="10511" width="40.28515625" style="8" bestFit="1" customWidth="1"/>
    <col min="10512" max="10512" width="15.5703125" style="8" bestFit="1" customWidth="1"/>
    <col min="10513" max="10513" width="33.42578125" style="8" bestFit="1" customWidth="1"/>
    <col min="10514" max="10514" width="15.5703125" style="8" bestFit="1" customWidth="1"/>
    <col min="10515" max="10752" width="9.140625" style="8"/>
    <col min="10753" max="10756" width="3.7109375" style="8" customWidth="1"/>
    <col min="10757" max="10757" width="31.85546875" style="8" customWidth="1"/>
    <col min="10758" max="10758" width="16.85546875" style="8" customWidth="1"/>
    <col min="10759" max="10760" width="15.5703125" style="8" bestFit="1" customWidth="1"/>
    <col min="10761" max="10761" width="1.7109375" style="8" customWidth="1"/>
    <col min="10762" max="10762" width="14.7109375" style="8" customWidth="1"/>
    <col min="10763" max="10763" width="15.5703125" style="8" bestFit="1" customWidth="1"/>
    <col min="10764" max="10764" width="31" style="8" bestFit="1" customWidth="1"/>
    <col min="10765" max="10765" width="15.42578125" style="8" customWidth="1"/>
    <col min="10766" max="10766" width="24" style="8" bestFit="1" customWidth="1"/>
    <col min="10767" max="10767" width="40.28515625" style="8" bestFit="1" customWidth="1"/>
    <col min="10768" max="10768" width="15.5703125" style="8" bestFit="1" customWidth="1"/>
    <col min="10769" max="10769" width="33.42578125" style="8" bestFit="1" customWidth="1"/>
    <col min="10770" max="10770" width="15.5703125" style="8" bestFit="1" customWidth="1"/>
    <col min="10771" max="11008" width="9.140625" style="8"/>
    <col min="11009" max="11012" width="3.7109375" style="8" customWidth="1"/>
    <col min="11013" max="11013" width="31.85546875" style="8" customWidth="1"/>
    <col min="11014" max="11014" width="16.85546875" style="8" customWidth="1"/>
    <col min="11015" max="11016" width="15.5703125" style="8" bestFit="1" customWidth="1"/>
    <col min="11017" max="11017" width="1.7109375" style="8" customWidth="1"/>
    <col min="11018" max="11018" width="14.7109375" style="8" customWidth="1"/>
    <col min="11019" max="11019" width="15.5703125" style="8" bestFit="1" customWidth="1"/>
    <col min="11020" max="11020" width="31" style="8" bestFit="1" customWidth="1"/>
    <col min="11021" max="11021" width="15.42578125" style="8" customWidth="1"/>
    <col min="11022" max="11022" width="24" style="8" bestFit="1" customWidth="1"/>
    <col min="11023" max="11023" width="40.28515625" style="8" bestFit="1" customWidth="1"/>
    <col min="11024" max="11024" width="15.5703125" style="8" bestFit="1" customWidth="1"/>
    <col min="11025" max="11025" width="33.42578125" style="8" bestFit="1" customWidth="1"/>
    <col min="11026" max="11026" width="15.5703125" style="8" bestFit="1" customWidth="1"/>
    <col min="11027" max="11264" width="9.140625" style="8"/>
    <col min="11265" max="11268" width="3.7109375" style="8" customWidth="1"/>
    <col min="11269" max="11269" width="31.85546875" style="8" customWidth="1"/>
    <col min="11270" max="11270" width="16.85546875" style="8" customWidth="1"/>
    <col min="11271" max="11272" width="15.5703125" style="8" bestFit="1" customWidth="1"/>
    <col min="11273" max="11273" width="1.7109375" style="8" customWidth="1"/>
    <col min="11274" max="11274" width="14.7109375" style="8" customWidth="1"/>
    <col min="11275" max="11275" width="15.5703125" style="8" bestFit="1" customWidth="1"/>
    <col min="11276" max="11276" width="31" style="8" bestFit="1" customWidth="1"/>
    <col min="11277" max="11277" width="15.42578125" style="8" customWidth="1"/>
    <col min="11278" max="11278" width="24" style="8" bestFit="1" customWidth="1"/>
    <col min="11279" max="11279" width="40.28515625" style="8" bestFit="1" customWidth="1"/>
    <col min="11280" max="11280" width="15.5703125" style="8" bestFit="1" customWidth="1"/>
    <col min="11281" max="11281" width="33.42578125" style="8" bestFit="1" customWidth="1"/>
    <col min="11282" max="11282" width="15.5703125" style="8" bestFit="1" customWidth="1"/>
    <col min="11283" max="11520" width="9.140625" style="8"/>
    <col min="11521" max="11524" width="3.7109375" style="8" customWidth="1"/>
    <col min="11525" max="11525" width="31.85546875" style="8" customWidth="1"/>
    <col min="11526" max="11526" width="16.85546875" style="8" customWidth="1"/>
    <col min="11527" max="11528" width="15.5703125" style="8" bestFit="1" customWidth="1"/>
    <col min="11529" max="11529" width="1.7109375" style="8" customWidth="1"/>
    <col min="11530" max="11530" width="14.7109375" style="8" customWidth="1"/>
    <col min="11531" max="11531" width="15.5703125" style="8" bestFit="1" customWidth="1"/>
    <col min="11532" max="11532" width="31" style="8" bestFit="1" customWidth="1"/>
    <col min="11533" max="11533" width="15.42578125" style="8" customWidth="1"/>
    <col min="11534" max="11534" width="24" style="8" bestFit="1" customWidth="1"/>
    <col min="11535" max="11535" width="40.28515625" style="8" bestFit="1" customWidth="1"/>
    <col min="11536" max="11536" width="15.5703125" style="8" bestFit="1" customWidth="1"/>
    <col min="11537" max="11537" width="33.42578125" style="8" bestFit="1" customWidth="1"/>
    <col min="11538" max="11538" width="15.5703125" style="8" bestFit="1" customWidth="1"/>
    <col min="11539" max="11776" width="9.140625" style="8"/>
    <col min="11777" max="11780" width="3.7109375" style="8" customWidth="1"/>
    <col min="11781" max="11781" width="31.85546875" style="8" customWidth="1"/>
    <col min="11782" max="11782" width="16.85546875" style="8" customWidth="1"/>
    <col min="11783" max="11784" width="15.5703125" style="8" bestFit="1" customWidth="1"/>
    <col min="11785" max="11785" width="1.7109375" style="8" customWidth="1"/>
    <col min="11786" max="11786" width="14.7109375" style="8" customWidth="1"/>
    <col min="11787" max="11787" width="15.5703125" style="8" bestFit="1" customWidth="1"/>
    <col min="11788" max="11788" width="31" style="8" bestFit="1" customWidth="1"/>
    <col min="11789" max="11789" width="15.42578125" style="8" customWidth="1"/>
    <col min="11790" max="11790" width="24" style="8" bestFit="1" customWidth="1"/>
    <col min="11791" max="11791" width="40.28515625" style="8" bestFit="1" customWidth="1"/>
    <col min="11792" max="11792" width="15.5703125" style="8" bestFit="1" customWidth="1"/>
    <col min="11793" max="11793" width="33.42578125" style="8" bestFit="1" customWidth="1"/>
    <col min="11794" max="11794" width="15.5703125" style="8" bestFit="1" customWidth="1"/>
    <col min="11795" max="12032" width="9.140625" style="8"/>
    <col min="12033" max="12036" width="3.7109375" style="8" customWidth="1"/>
    <col min="12037" max="12037" width="31.85546875" style="8" customWidth="1"/>
    <col min="12038" max="12038" width="16.85546875" style="8" customWidth="1"/>
    <col min="12039" max="12040" width="15.5703125" style="8" bestFit="1" customWidth="1"/>
    <col min="12041" max="12041" width="1.7109375" style="8" customWidth="1"/>
    <col min="12042" max="12042" width="14.7109375" style="8" customWidth="1"/>
    <col min="12043" max="12043" width="15.5703125" style="8" bestFit="1" customWidth="1"/>
    <col min="12044" max="12044" width="31" style="8" bestFit="1" customWidth="1"/>
    <col min="12045" max="12045" width="15.42578125" style="8" customWidth="1"/>
    <col min="12046" max="12046" width="24" style="8" bestFit="1" customWidth="1"/>
    <col min="12047" max="12047" width="40.28515625" style="8" bestFit="1" customWidth="1"/>
    <col min="12048" max="12048" width="15.5703125" style="8" bestFit="1" customWidth="1"/>
    <col min="12049" max="12049" width="33.42578125" style="8" bestFit="1" customWidth="1"/>
    <col min="12050" max="12050" width="15.5703125" style="8" bestFit="1" customWidth="1"/>
    <col min="12051" max="12288" width="9.140625" style="8"/>
    <col min="12289" max="12292" width="3.7109375" style="8" customWidth="1"/>
    <col min="12293" max="12293" width="31.85546875" style="8" customWidth="1"/>
    <col min="12294" max="12294" width="16.85546875" style="8" customWidth="1"/>
    <col min="12295" max="12296" width="15.5703125" style="8" bestFit="1" customWidth="1"/>
    <col min="12297" max="12297" width="1.7109375" style="8" customWidth="1"/>
    <col min="12298" max="12298" width="14.7109375" style="8" customWidth="1"/>
    <col min="12299" max="12299" width="15.5703125" style="8" bestFit="1" customWidth="1"/>
    <col min="12300" max="12300" width="31" style="8" bestFit="1" customWidth="1"/>
    <col min="12301" max="12301" width="15.42578125" style="8" customWidth="1"/>
    <col min="12302" max="12302" width="24" style="8" bestFit="1" customWidth="1"/>
    <col min="12303" max="12303" width="40.28515625" style="8" bestFit="1" customWidth="1"/>
    <col min="12304" max="12304" width="15.5703125" style="8" bestFit="1" customWidth="1"/>
    <col min="12305" max="12305" width="33.42578125" style="8" bestFit="1" customWidth="1"/>
    <col min="12306" max="12306" width="15.5703125" style="8" bestFit="1" customWidth="1"/>
    <col min="12307" max="12544" width="9.140625" style="8"/>
    <col min="12545" max="12548" width="3.7109375" style="8" customWidth="1"/>
    <col min="12549" max="12549" width="31.85546875" style="8" customWidth="1"/>
    <col min="12550" max="12550" width="16.85546875" style="8" customWidth="1"/>
    <col min="12551" max="12552" width="15.5703125" style="8" bestFit="1" customWidth="1"/>
    <col min="12553" max="12553" width="1.7109375" style="8" customWidth="1"/>
    <col min="12554" max="12554" width="14.7109375" style="8" customWidth="1"/>
    <col min="12555" max="12555" width="15.5703125" style="8" bestFit="1" customWidth="1"/>
    <col min="12556" max="12556" width="31" style="8" bestFit="1" customWidth="1"/>
    <col min="12557" max="12557" width="15.42578125" style="8" customWidth="1"/>
    <col min="12558" max="12558" width="24" style="8" bestFit="1" customWidth="1"/>
    <col min="12559" max="12559" width="40.28515625" style="8" bestFit="1" customWidth="1"/>
    <col min="12560" max="12560" width="15.5703125" style="8" bestFit="1" customWidth="1"/>
    <col min="12561" max="12561" width="33.42578125" style="8" bestFit="1" customWidth="1"/>
    <col min="12562" max="12562" width="15.5703125" style="8" bestFit="1" customWidth="1"/>
    <col min="12563" max="12800" width="9.140625" style="8"/>
    <col min="12801" max="12804" width="3.7109375" style="8" customWidth="1"/>
    <col min="12805" max="12805" width="31.85546875" style="8" customWidth="1"/>
    <col min="12806" max="12806" width="16.85546875" style="8" customWidth="1"/>
    <col min="12807" max="12808" width="15.5703125" style="8" bestFit="1" customWidth="1"/>
    <col min="12809" max="12809" width="1.7109375" style="8" customWidth="1"/>
    <col min="12810" max="12810" width="14.7109375" style="8" customWidth="1"/>
    <col min="12811" max="12811" width="15.5703125" style="8" bestFit="1" customWidth="1"/>
    <col min="12812" max="12812" width="31" style="8" bestFit="1" customWidth="1"/>
    <col min="12813" max="12813" width="15.42578125" style="8" customWidth="1"/>
    <col min="12814" max="12814" width="24" style="8" bestFit="1" customWidth="1"/>
    <col min="12815" max="12815" width="40.28515625" style="8" bestFit="1" customWidth="1"/>
    <col min="12816" max="12816" width="15.5703125" style="8" bestFit="1" customWidth="1"/>
    <col min="12817" max="12817" width="33.42578125" style="8" bestFit="1" customWidth="1"/>
    <col min="12818" max="12818" width="15.5703125" style="8" bestFit="1" customWidth="1"/>
    <col min="12819" max="13056" width="9.140625" style="8"/>
    <col min="13057" max="13060" width="3.7109375" style="8" customWidth="1"/>
    <col min="13061" max="13061" width="31.85546875" style="8" customWidth="1"/>
    <col min="13062" max="13062" width="16.85546875" style="8" customWidth="1"/>
    <col min="13063" max="13064" width="15.5703125" style="8" bestFit="1" customWidth="1"/>
    <col min="13065" max="13065" width="1.7109375" style="8" customWidth="1"/>
    <col min="13066" max="13066" width="14.7109375" style="8" customWidth="1"/>
    <col min="13067" max="13067" width="15.5703125" style="8" bestFit="1" customWidth="1"/>
    <col min="13068" max="13068" width="31" style="8" bestFit="1" customWidth="1"/>
    <col min="13069" max="13069" width="15.42578125" style="8" customWidth="1"/>
    <col min="13070" max="13070" width="24" style="8" bestFit="1" customWidth="1"/>
    <col min="13071" max="13071" width="40.28515625" style="8" bestFit="1" customWidth="1"/>
    <col min="13072" max="13072" width="15.5703125" style="8" bestFit="1" customWidth="1"/>
    <col min="13073" max="13073" width="33.42578125" style="8" bestFit="1" customWidth="1"/>
    <col min="13074" max="13074" width="15.5703125" style="8" bestFit="1" customWidth="1"/>
    <col min="13075" max="13312" width="9.140625" style="8"/>
    <col min="13313" max="13316" width="3.7109375" style="8" customWidth="1"/>
    <col min="13317" max="13317" width="31.85546875" style="8" customWidth="1"/>
    <col min="13318" max="13318" width="16.85546875" style="8" customWidth="1"/>
    <col min="13319" max="13320" width="15.5703125" style="8" bestFit="1" customWidth="1"/>
    <col min="13321" max="13321" width="1.7109375" style="8" customWidth="1"/>
    <col min="13322" max="13322" width="14.7109375" style="8" customWidth="1"/>
    <col min="13323" max="13323" width="15.5703125" style="8" bestFit="1" customWidth="1"/>
    <col min="13324" max="13324" width="31" style="8" bestFit="1" customWidth="1"/>
    <col min="13325" max="13325" width="15.42578125" style="8" customWidth="1"/>
    <col min="13326" max="13326" width="24" style="8" bestFit="1" customWidth="1"/>
    <col min="13327" max="13327" width="40.28515625" style="8" bestFit="1" customWidth="1"/>
    <col min="13328" max="13328" width="15.5703125" style="8" bestFit="1" customWidth="1"/>
    <col min="13329" max="13329" width="33.42578125" style="8" bestFit="1" customWidth="1"/>
    <col min="13330" max="13330" width="15.5703125" style="8" bestFit="1" customWidth="1"/>
    <col min="13331" max="13568" width="9.140625" style="8"/>
    <col min="13569" max="13572" width="3.7109375" style="8" customWidth="1"/>
    <col min="13573" max="13573" width="31.85546875" style="8" customWidth="1"/>
    <col min="13574" max="13574" width="16.85546875" style="8" customWidth="1"/>
    <col min="13575" max="13576" width="15.5703125" style="8" bestFit="1" customWidth="1"/>
    <col min="13577" max="13577" width="1.7109375" style="8" customWidth="1"/>
    <col min="13578" max="13578" width="14.7109375" style="8" customWidth="1"/>
    <col min="13579" max="13579" width="15.5703125" style="8" bestFit="1" customWidth="1"/>
    <col min="13580" max="13580" width="31" style="8" bestFit="1" customWidth="1"/>
    <col min="13581" max="13581" width="15.42578125" style="8" customWidth="1"/>
    <col min="13582" max="13582" width="24" style="8" bestFit="1" customWidth="1"/>
    <col min="13583" max="13583" width="40.28515625" style="8" bestFit="1" customWidth="1"/>
    <col min="13584" max="13584" width="15.5703125" style="8" bestFit="1" customWidth="1"/>
    <col min="13585" max="13585" width="33.42578125" style="8" bestFit="1" customWidth="1"/>
    <col min="13586" max="13586" width="15.5703125" style="8" bestFit="1" customWidth="1"/>
    <col min="13587" max="13824" width="9.140625" style="8"/>
    <col min="13825" max="13828" width="3.7109375" style="8" customWidth="1"/>
    <col min="13829" max="13829" width="31.85546875" style="8" customWidth="1"/>
    <col min="13830" max="13830" width="16.85546875" style="8" customWidth="1"/>
    <col min="13831" max="13832" width="15.5703125" style="8" bestFit="1" customWidth="1"/>
    <col min="13833" max="13833" width="1.7109375" style="8" customWidth="1"/>
    <col min="13834" max="13834" width="14.7109375" style="8" customWidth="1"/>
    <col min="13835" max="13835" width="15.5703125" style="8" bestFit="1" customWidth="1"/>
    <col min="13836" max="13836" width="31" style="8" bestFit="1" customWidth="1"/>
    <col min="13837" max="13837" width="15.42578125" style="8" customWidth="1"/>
    <col min="13838" max="13838" width="24" style="8" bestFit="1" customWidth="1"/>
    <col min="13839" max="13839" width="40.28515625" style="8" bestFit="1" customWidth="1"/>
    <col min="13840" max="13840" width="15.5703125" style="8" bestFit="1" customWidth="1"/>
    <col min="13841" max="13841" width="33.42578125" style="8" bestFit="1" customWidth="1"/>
    <col min="13842" max="13842" width="15.5703125" style="8" bestFit="1" customWidth="1"/>
    <col min="13843" max="14080" width="9.140625" style="8"/>
    <col min="14081" max="14084" width="3.7109375" style="8" customWidth="1"/>
    <col min="14085" max="14085" width="31.85546875" style="8" customWidth="1"/>
    <col min="14086" max="14086" width="16.85546875" style="8" customWidth="1"/>
    <col min="14087" max="14088" width="15.5703125" style="8" bestFit="1" customWidth="1"/>
    <col min="14089" max="14089" width="1.7109375" style="8" customWidth="1"/>
    <col min="14090" max="14090" width="14.7109375" style="8" customWidth="1"/>
    <col min="14091" max="14091" width="15.5703125" style="8" bestFit="1" customWidth="1"/>
    <col min="14092" max="14092" width="31" style="8" bestFit="1" customWidth="1"/>
    <col min="14093" max="14093" width="15.42578125" style="8" customWidth="1"/>
    <col min="14094" max="14094" width="24" style="8" bestFit="1" customWidth="1"/>
    <col min="14095" max="14095" width="40.28515625" style="8" bestFit="1" customWidth="1"/>
    <col min="14096" max="14096" width="15.5703125" style="8" bestFit="1" customWidth="1"/>
    <col min="14097" max="14097" width="33.42578125" style="8" bestFit="1" customWidth="1"/>
    <col min="14098" max="14098" width="15.5703125" style="8" bestFit="1" customWidth="1"/>
    <col min="14099" max="14336" width="9.140625" style="8"/>
    <col min="14337" max="14340" width="3.7109375" style="8" customWidth="1"/>
    <col min="14341" max="14341" width="31.85546875" style="8" customWidth="1"/>
    <col min="14342" max="14342" width="16.85546875" style="8" customWidth="1"/>
    <col min="14343" max="14344" width="15.5703125" style="8" bestFit="1" customWidth="1"/>
    <col min="14345" max="14345" width="1.7109375" style="8" customWidth="1"/>
    <col min="14346" max="14346" width="14.7109375" style="8" customWidth="1"/>
    <col min="14347" max="14347" width="15.5703125" style="8" bestFit="1" customWidth="1"/>
    <col min="14348" max="14348" width="31" style="8" bestFit="1" customWidth="1"/>
    <col min="14349" max="14349" width="15.42578125" style="8" customWidth="1"/>
    <col min="14350" max="14350" width="24" style="8" bestFit="1" customWidth="1"/>
    <col min="14351" max="14351" width="40.28515625" style="8" bestFit="1" customWidth="1"/>
    <col min="14352" max="14352" width="15.5703125" style="8" bestFit="1" customWidth="1"/>
    <col min="14353" max="14353" width="33.42578125" style="8" bestFit="1" customWidth="1"/>
    <col min="14354" max="14354" width="15.5703125" style="8" bestFit="1" customWidth="1"/>
    <col min="14355" max="14592" width="9.140625" style="8"/>
    <col min="14593" max="14596" width="3.7109375" style="8" customWidth="1"/>
    <col min="14597" max="14597" width="31.85546875" style="8" customWidth="1"/>
    <col min="14598" max="14598" width="16.85546875" style="8" customWidth="1"/>
    <col min="14599" max="14600" width="15.5703125" style="8" bestFit="1" customWidth="1"/>
    <col min="14601" max="14601" width="1.7109375" style="8" customWidth="1"/>
    <col min="14602" max="14602" width="14.7109375" style="8" customWidth="1"/>
    <col min="14603" max="14603" width="15.5703125" style="8" bestFit="1" customWidth="1"/>
    <col min="14604" max="14604" width="31" style="8" bestFit="1" customWidth="1"/>
    <col min="14605" max="14605" width="15.42578125" style="8" customWidth="1"/>
    <col min="14606" max="14606" width="24" style="8" bestFit="1" customWidth="1"/>
    <col min="14607" max="14607" width="40.28515625" style="8" bestFit="1" customWidth="1"/>
    <col min="14608" max="14608" width="15.5703125" style="8" bestFit="1" customWidth="1"/>
    <col min="14609" max="14609" width="33.42578125" style="8" bestFit="1" customWidth="1"/>
    <col min="14610" max="14610" width="15.5703125" style="8" bestFit="1" customWidth="1"/>
    <col min="14611" max="14848" width="9.140625" style="8"/>
    <col min="14849" max="14852" width="3.7109375" style="8" customWidth="1"/>
    <col min="14853" max="14853" width="31.85546875" style="8" customWidth="1"/>
    <col min="14854" max="14854" width="16.85546875" style="8" customWidth="1"/>
    <col min="14855" max="14856" width="15.5703125" style="8" bestFit="1" customWidth="1"/>
    <col min="14857" max="14857" width="1.7109375" style="8" customWidth="1"/>
    <col min="14858" max="14858" width="14.7109375" style="8" customWidth="1"/>
    <col min="14859" max="14859" width="15.5703125" style="8" bestFit="1" customWidth="1"/>
    <col min="14860" max="14860" width="31" style="8" bestFit="1" customWidth="1"/>
    <col min="14861" max="14861" width="15.42578125" style="8" customWidth="1"/>
    <col min="14862" max="14862" width="24" style="8" bestFit="1" customWidth="1"/>
    <col min="14863" max="14863" width="40.28515625" style="8" bestFit="1" customWidth="1"/>
    <col min="14864" max="14864" width="15.5703125" style="8" bestFit="1" customWidth="1"/>
    <col min="14865" max="14865" width="33.42578125" style="8" bestFit="1" customWidth="1"/>
    <col min="14866" max="14866" width="15.5703125" style="8" bestFit="1" customWidth="1"/>
    <col min="14867" max="15104" width="9.140625" style="8"/>
    <col min="15105" max="15108" width="3.7109375" style="8" customWidth="1"/>
    <col min="15109" max="15109" width="31.85546875" style="8" customWidth="1"/>
    <col min="15110" max="15110" width="16.85546875" style="8" customWidth="1"/>
    <col min="15111" max="15112" width="15.5703125" style="8" bestFit="1" customWidth="1"/>
    <col min="15113" max="15113" width="1.7109375" style="8" customWidth="1"/>
    <col min="15114" max="15114" width="14.7109375" style="8" customWidth="1"/>
    <col min="15115" max="15115" width="15.5703125" style="8" bestFit="1" customWidth="1"/>
    <col min="15116" max="15116" width="31" style="8" bestFit="1" customWidth="1"/>
    <col min="15117" max="15117" width="15.42578125" style="8" customWidth="1"/>
    <col min="15118" max="15118" width="24" style="8" bestFit="1" customWidth="1"/>
    <col min="15119" max="15119" width="40.28515625" style="8" bestFit="1" customWidth="1"/>
    <col min="15120" max="15120" width="15.5703125" style="8" bestFit="1" customWidth="1"/>
    <col min="15121" max="15121" width="33.42578125" style="8" bestFit="1" customWidth="1"/>
    <col min="15122" max="15122" width="15.5703125" style="8" bestFit="1" customWidth="1"/>
    <col min="15123" max="15360" width="9.140625" style="8"/>
    <col min="15361" max="15364" width="3.7109375" style="8" customWidth="1"/>
    <col min="15365" max="15365" width="31.85546875" style="8" customWidth="1"/>
    <col min="15366" max="15366" width="16.85546875" style="8" customWidth="1"/>
    <col min="15367" max="15368" width="15.5703125" style="8" bestFit="1" customWidth="1"/>
    <col min="15369" max="15369" width="1.7109375" style="8" customWidth="1"/>
    <col min="15370" max="15370" width="14.7109375" style="8" customWidth="1"/>
    <col min="15371" max="15371" width="15.5703125" style="8" bestFit="1" customWidth="1"/>
    <col min="15372" max="15372" width="31" style="8" bestFit="1" customWidth="1"/>
    <col min="15373" max="15373" width="15.42578125" style="8" customWidth="1"/>
    <col min="15374" max="15374" width="24" style="8" bestFit="1" customWidth="1"/>
    <col min="15375" max="15375" width="40.28515625" style="8" bestFit="1" customWidth="1"/>
    <col min="15376" max="15376" width="15.5703125" style="8" bestFit="1" customWidth="1"/>
    <col min="15377" max="15377" width="33.42578125" style="8" bestFit="1" customWidth="1"/>
    <col min="15378" max="15378" width="15.5703125" style="8" bestFit="1" customWidth="1"/>
    <col min="15379" max="15616" width="9.140625" style="8"/>
    <col min="15617" max="15620" width="3.7109375" style="8" customWidth="1"/>
    <col min="15621" max="15621" width="31.85546875" style="8" customWidth="1"/>
    <col min="15622" max="15622" width="16.85546875" style="8" customWidth="1"/>
    <col min="15623" max="15624" width="15.5703125" style="8" bestFit="1" customWidth="1"/>
    <col min="15625" max="15625" width="1.7109375" style="8" customWidth="1"/>
    <col min="15626" max="15626" width="14.7109375" style="8" customWidth="1"/>
    <col min="15627" max="15627" width="15.5703125" style="8" bestFit="1" customWidth="1"/>
    <col min="15628" max="15628" width="31" style="8" bestFit="1" customWidth="1"/>
    <col min="15629" max="15629" width="15.42578125" style="8" customWidth="1"/>
    <col min="15630" max="15630" width="24" style="8" bestFit="1" customWidth="1"/>
    <col min="15631" max="15631" width="40.28515625" style="8" bestFit="1" customWidth="1"/>
    <col min="15632" max="15632" width="15.5703125" style="8" bestFit="1" customWidth="1"/>
    <col min="15633" max="15633" width="33.42578125" style="8" bestFit="1" customWidth="1"/>
    <col min="15634" max="15634" width="15.5703125" style="8" bestFit="1" customWidth="1"/>
    <col min="15635" max="15872" width="9.140625" style="8"/>
    <col min="15873" max="15876" width="3.7109375" style="8" customWidth="1"/>
    <col min="15877" max="15877" width="31.85546875" style="8" customWidth="1"/>
    <col min="15878" max="15878" width="16.85546875" style="8" customWidth="1"/>
    <col min="15879" max="15880" width="15.5703125" style="8" bestFit="1" customWidth="1"/>
    <col min="15881" max="15881" width="1.7109375" style="8" customWidth="1"/>
    <col min="15882" max="15882" width="14.7109375" style="8" customWidth="1"/>
    <col min="15883" max="15883" width="15.5703125" style="8" bestFit="1" customWidth="1"/>
    <col min="15884" max="15884" width="31" style="8" bestFit="1" customWidth="1"/>
    <col min="15885" max="15885" width="15.42578125" style="8" customWidth="1"/>
    <col min="15886" max="15886" width="24" style="8" bestFit="1" customWidth="1"/>
    <col min="15887" max="15887" width="40.28515625" style="8" bestFit="1" customWidth="1"/>
    <col min="15888" max="15888" width="15.5703125" style="8" bestFit="1" customWidth="1"/>
    <col min="15889" max="15889" width="33.42578125" style="8" bestFit="1" customWidth="1"/>
    <col min="15890" max="15890" width="15.5703125" style="8" bestFit="1" customWidth="1"/>
    <col min="15891" max="16128" width="9.140625" style="8"/>
    <col min="16129" max="16132" width="3.7109375" style="8" customWidth="1"/>
    <col min="16133" max="16133" width="31.85546875" style="8" customWidth="1"/>
    <col min="16134" max="16134" width="16.85546875" style="8" customWidth="1"/>
    <col min="16135" max="16136" width="15.5703125" style="8" bestFit="1" customWidth="1"/>
    <col min="16137" max="16137" width="1.7109375" style="8" customWidth="1"/>
    <col min="16138" max="16138" width="14.7109375" style="8" customWidth="1"/>
    <col min="16139" max="16139" width="15.5703125" style="8" bestFit="1" customWidth="1"/>
    <col min="16140" max="16140" width="31" style="8" bestFit="1" customWidth="1"/>
    <col min="16141" max="16141" width="15.42578125" style="8" customWidth="1"/>
    <col min="16142" max="16142" width="24" style="8" bestFit="1" customWidth="1"/>
    <col min="16143" max="16143" width="40.28515625" style="8" bestFit="1" customWidth="1"/>
    <col min="16144" max="16144" width="15.5703125" style="8" bestFit="1" customWidth="1"/>
    <col min="16145" max="16145" width="33.42578125" style="8" bestFit="1" customWidth="1"/>
    <col min="16146" max="16146" width="15.5703125" style="8" bestFit="1" customWidth="1"/>
    <col min="16147" max="16384" width="9.140625" style="8"/>
  </cols>
  <sheetData>
    <row r="1" spans="1:12" s="2" customFormat="1" ht="1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s="2" customFormat="1" ht="15" x14ac:dyDescent="0.2">
      <c r="A2" s="3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2" s="2" customFormat="1" ht="15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2" customFormat="1" ht="15" x14ac:dyDescent="0.2">
      <c r="A4" s="4" t="s">
        <v>3</v>
      </c>
      <c r="B4" s="5"/>
      <c r="C4" s="5"/>
      <c r="D4" s="5"/>
      <c r="E4" s="5"/>
      <c r="F4" s="5"/>
      <c r="G4" s="1"/>
      <c r="H4" s="1"/>
      <c r="I4" s="1"/>
      <c r="J4" s="1"/>
      <c r="K4" s="1"/>
    </row>
    <row r="5" spans="1:12" ht="4.9000000000000004" customHeight="1" thickBo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7"/>
    </row>
    <row r="7" spans="1:12" x14ac:dyDescent="0.2">
      <c r="B7" s="10"/>
      <c r="C7" s="10"/>
      <c r="D7" s="10"/>
      <c r="G7" s="11" t="s">
        <v>4</v>
      </c>
      <c r="H7" s="11"/>
      <c r="I7" s="12"/>
      <c r="J7" s="11" t="s">
        <v>5</v>
      </c>
      <c r="K7" s="13"/>
      <c r="L7" s="14"/>
    </row>
    <row r="8" spans="1:12" ht="14.25" x14ac:dyDescent="0.2">
      <c r="A8" s="15" t="s">
        <v>6</v>
      </c>
      <c r="B8" s="16"/>
      <c r="C8" s="16"/>
      <c r="D8" s="16"/>
      <c r="E8" s="16"/>
      <c r="F8" s="17"/>
    </row>
    <row r="9" spans="1:12" x14ac:dyDescent="0.2">
      <c r="B9" s="18" t="s">
        <v>7</v>
      </c>
      <c r="C9" s="18"/>
      <c r="E9" s="8"/>
    </row>
    <row r="10" spans="1:12" x14ac:dyDescent="0.2">
      <c r="C10" s="19" t="s">
        <v>8</v>
      </c>
      <c r="E10" s="8"/>
      <c r="G10" s="20">
        <f>2935800.77-612.21</f>
        <v>2935188.56</v>
      </c>
      <c r="J10" s="21">
        <f>G10+'[1]AUG WKSHT'!J10</f>
        <v>8907790.7200000007</v>
      </c>
    </row>
    <row r="11" spans="1:12" x14ac:dyDescent="0.2">
      <c r="C11" s="19"/>
      <c r="E11" s="8"/>
      <c r="H11" s="22"/>
      <c r="K11" s="21"/>
    </row>
    <row r="12" spans="1:12" x14ac:dyDescent="0.2">
      <c r="C12" s="9" t="s">
        <v>9</v>
      </c>
      <c r="E12" s="8"/>
      <c r="F12" s="21"/>
      <c r="G12" s="20">
        <v>10508289.449999999</v>
      </c>
      <c r="J12" s="21">
        <f>G12+'[1]AUG WKSHT'!J12</f>
        <v>32558124.859999999</v>
      </c>
    </row>
    <row r="13" spans="1:12" x14ac:dyDescent="0.2">
      <c r="C13" s="9" t="s">
        <v>10</v>
      </c>
      <c r="D13" s="8"/>
      <c r="E13" s="8"/>
      <c r="G13" s="23">
        <v>2830823.22</v>
      </c>
      <c r="H13" s="24">
        <f>SUM(G12:G13)</f>
        <v>13339112.67</v>
      </c>
      <c r="I13" s="21"/>
      <c r="J13" s="24">
        <f>G13+'[1]AUG WKSHT'!J13</f>
        <v>8974848.8600000013</v>
      </c>
      <c r="K13" s="24">
        <f>SUM(J12:J13)</f>
        <v>41532973.719999999</v>
      </c>
    </row>
    <row r="14" spans="1:12" x14ac:dyDescent="0.2">
      <c r="E14" s="8"/>
      <c r="G14" s="25"/>
      <c r="H14" s="21">
        <f>G10+G12+G13</f>
        <v>16274301.23</v>
      </c>
      <c r="I14" s="21"/>
      <c r="K14" s="21">
        <f>SUM(J10:J13)</f>
        <v>50440764.439999998</v>
      </c>
    </row>
    <row r="15" spans="1:12" x14ac:dyDescent="0.2">
      <c r="B15" s="18" t="s">
        <v>11</v>
      </c>
      <c r="E15" s="8"/>
      <c r="G15" s="26"/>
      <c r="H15" s="21"/>
      <c r="I15" s="21"/>
      <c r="K15" s="21"/>
    </row>
    <row r="16" spans="1:12" x14ac:dyDescent="0.2">
      <c r="B16" s="8"/>
      <c r="C16" s="18" t="s">
        <v>12</v>
      </c>
      <c r="D16" s="18"/>
      <c r="E16" s="8"/>
    </row>
    <row r="17" spans="1:12" x14ac:dyDescent="0.2">
      <c r="B17" s="8"/>
      <c r="C17" s="18"/>
      <c r="D17" s="19" t="s">
        <v>13</v>
      </c>
      <c r="E17" s="8"/>
      <c r="G17" s="27"/>
      <c r="J17" s="21">
        <f>G17+'[1]AUG WKSHT'!J17</f>
        <v>-29045.29</v>
      </c>
    </row>
    <row r="18" spans="1:12" x14ac:dyDescent="0.2">
      <c r="B18" s="8"/>
      <c r="C18" s="18"/>
      <c r="D18" s="19" t="s">
        <v>14</v>
      </c>
      <c r="E18" s="8"/>
      <c r="G18" s="27">
        <v>-15575.41</v>
      </c>
      <c r="J18" s="8">
        <f>G18+'[1]AUG WKSHT'!J18</f>
        <v>-45757.09</v>
      </c>
    </row>
    <row r="19" spans="1:12" x14ac:dyDescent="0.2">
      <c r="B19" s="8"/>
      <c r="C19" s="18"/>
      <c r="D19" s="19" t="s">
        <v>15</v>
      </c>
      <c r="E19" s="8"/>
      <c r="G19" s="28">
        <v>-4393.0600000000004</v>
      </c>
      <c r="H19" s="24"/>
      <c r="J19" s="24">
        <f>G19+'[1]AUG WKSHT'!J19</f>
        <v>-12905.870000000003</v>
      </c>
      <c r="K19" s="24"/>
    </row>
    <row r="20" spans="1:12" x14ac:dyDescent="0.2">
      <c r="B20" s="9" t="s">
        <v>16</v>
      </c>
      <c r="E20" s="8"/>
      <c r="H20" s="8">
        <f>SUM(G17:G19)</f>
        <v>-19968.47</v>
      </c>
      <c r="K20" s="8">
        <f>SUM(J17:J19)</f>
        <v>-87708.25</v>
      </c>
    </row>
    <row r="21" spans="1:12" x14ac:dyDescent="0.2">
      <c r="B21" s="8"/>
      <c r="D21" s="19" t="s">
        <v>13</v>
      </c>
      <c r="E21" s="8"/>
      <c r="F21" s="29"/>
      <c r="G21" s="20">
        <v>612.21</v>
      </c>
      <c r="J21" s="21">
        <f>G21+'[1]AUG WKSHT'!J21</f>
        <v>0</v>
      </c>
    </row>
    <row r="22" spans="1:12" x14ac:dyDescent="0.2">
      <c r="B22" s="8"/>
      <c r="D22" s="19" t="s">
        <v>14</v>
      </c>
      <c r="E22" s="8"/>
      <c r="G22" s="27">
        <v>-105002.48</v>
      </c>
      <c r="J22" s="8">
        <f>G22+'[1]AUG WKSHT'!J22</f>
        <v>-167587.82999999999</v>
      </c>
    </row>
    <row r="23" spans="1:12" x14ac:dyDescent="0.2">
      <c r="B23" s="8"/>
      <c r="D23" s="19" t="s">
        <v>15</v>
      </c>
      <c r="E23" s="8"/>
      <c r="G23" s="28">
        <v>102176.93</v>
      </c>
      <c r="H23" s="24"/>
      <c r="J23" s="24">
        <f>G23+'[1]AUG WKSHT'!J23</f>
        <v>157177.32</v>
      </c>
      <c r="K23" s="24"/>
    </row>
    <row r="24" spans="1:12" x14ac:dyDescent="0.2">
      <c r="H24" s="8">
        <f>SUM(G21:G23)</f>
        <v>-2213.3399999999965</v>
      </c>
      <c r="K24" s="8">
        <f>SUM(J21:J23)</f>
        <v>-10410.50999999998</v>
      </c>
    </row>
    <row r="25" spans="1:12" x14ac:dyDescent="0.2">
      <c r="B25" s="18" t="s">
        <v>17</v>
      </c>
      <c r="D25" s="8"/>
    </row>
    <row r="26" spans="1:12" x14ac:dyDescent="0.2">
      <c r="C26" s="9" t="s">
        <v>13</v>
      </c>
      <c r="D26" s="8"/>
      <c r="G26" s="21">
        <f>+G21+G17+G10</f>
        <v>2935800.77</v>
      </c>
      <c r="J26" s="21">
        <f>+J21+J17+J10</f>
        <v>8878745.4300000016</v>
      </c>
    </row>
    <row r="27" spans="1:12" x14ac:dyDescent="0.2">
      <c r="C27" s="9" t="s">
        <v>14</v>
      </c>
      <c r="D27" s="8"/>
      <c r="G27" s="8">
        <f>+G22+G18+G12</f>
        <v>10387711.559999999</v>
      </c>
      <c r="J27" s="8">
        <f>+J22+J18+J12</f>
        <v>32344779.939999998</v>
      </c>
    </row>
    <row r="28" spans="1:12" x14ac:dyDescent="0.2">
      <c r="C28" s="9" t="s">
        <v>15</v>
      </c>
      <c r="D28" s="8"/>
      <c r="G28" s="24">
        <f>+G23+G19+G13</f>
        <v>2928607.0900000003</v>
      </c>
      <c r="H28" s="24"/>
      <c r="J28" s="24">
        <f>+J23+J19+J13</f>
        <v>9119120.3100000005</v>
      </c>
      <c r="K28" s="24"/>
    </row>
    <row r="29" spans="1:12" x14ac:dyDescent="0.2">
      <c r="D29" s="8"/>
      <c r="H29" s="30">
        <f>SUM(G26:G28)</f>
        <v>16252119.419999998</v>
      </c>
      <c r="K29" s="30">
        <f>SUM(J26:J28)</f>
        <v>50342645.68</v>
      </c>
    </row>
    <row r="30" spans="1:12" x14ac:dyDescent="0.2">
      <c r="D30" s="8"/>
      <c r="H30" s="21"/>
      <c r="K30" s="21"/>
    </row>
    <row r="31" spans="1:12" ht="14.25" x14ac:dyDescent="0.2">
      <c r="A31" s="15" t="s">
        <v>18</v>
      </c>
      <c r="B31" s="16"/>
      <c r="C31" s="16"/>
      <c r="D31" s="16"/>
      <c r="E31" s="16"/>
      <c r="F31" s="17"/>
    </row>
    <row r="32" spans="1:12" x14ac:dyDescent="0.2">
      <c r="A32" s="9" t="s">
        <v>19</v>
      </c>
      <c r="C32" s="8"/>
      <c r="E32" s="8"/>
      <c r="G32" s="31" t="s">
        <v>20</v>
      </c>
      <c r="H32" s="32">
        <f>+H13*0.78</f>
        <v>10404507.8826</v>
      </c>
      <c r="K32" s="32">
        <f>+K13*0.78</f>
        <v>32395719.501600001</v>
      </c>
      <c r="L32" s="33" t="s">
        <v>21</v>
      </c>
    </row>
    <row r="33" spans="1:16" x14ac:dyDescent="0.2">
      <c r="C33" s="8"/>
      <c r="E33" s="8"/>
      <c r="H33" s="34"/>
      <c r="K33" s="34"/>
      <c r="L33" s="35">
        <f>J12+J18+J22-J40</f>
        <v>199353.55000000075</v>
      </c>
    </row>
    <row r="34" spans="1:16" x14ac:dyDescent="0.2">
      <c r="A34" s="36"/>
      <c r="B34" s="9" t="s">
        <v>22</v>
      </c>
      <c r="K34" s="27">
        <f>'[1]AUG WKSHT'!K34</f>
        <v>132322711.95</v>
      </c>
      <c r="L34" s="37" t="s">
        <v>23</v>
      </c>
    </row>
    <row r="35" spans="1:16" x14ac:dyDescent="0.2">
      <c r="A35" s="36"/>
      <c r="B35" s="9" t="s">
        <v>24</v>
      </c>
      <c r="K35" s="28">
        <f>'[1]AUG WKSHT'!K35</f>
        <v>69340.05</v>
      </c>
    </row>
    <row r="36" spans="1:16" x14ac:dyDescent="0.2">
      <c r="B36" s="36" t="s">
        <v>25</v>
      </c>
      <c r="C36" s="10"/>
      <c r="D36" s="10"/>
      <c r="E36" s="10"/>
      <c r="F36" s="38"/>
      <c r="I36" s="21"/>
      <c r="K36" s="39">
        <f>K34-K35</f>
        <v>132253371.90000001</v>
      </c>
    </row>
    <row r="37" spans="1:16" x14ac:dyDescent="0.2">
      <c r="B37" s="36" t="s">
        <v>26</v>
      </c>
      <c r="C37" s="40"/>
      <c r="D37" s="40"/>
      <c r="E37" s="41"/>
      <c r="F37" s="41"/>
      <c r="H37" s="38">
        <f>'[1]AUG WKSHT'!K54</f>
        <v>126617613.41000001</v>
      </c>
    </row>
    <row r="38" spans="1:16" x14ac:dyDescent="0.2">
      <c r="B38" s="36"/>
      <c r="C38" s="40"/>
      <c r="D38" s="40"/>
      <c r="E38" s="41"/>
      <c r="F38" s="41"/>
      <c r="H38" s="34"/>
    </row>
    <row r="39" spans="1:16" x14ac:dyDescent="0.2">
      <c r="B39" s="19" t="s">
        <v>27</v>
      </c>
    </row>
    <row r="40" spans="1:16" x14ac:dyDescent="0.2">
      <c r="C40" s="18" t="s">
        <v>28</v>
      </c>
      <c r="G40" s="28">
        <v>10716581.23</v>
      </c>
      <c r="H40" s="24"/>
      <c r="J40" s="42">
        <f>G40+'[1]AUG WKSHT'!J40</f>
        <v>32145426.390000001</v>
      </c>
      <c r="K40" s="24"/>
    </row>
    <row r="41" spans="1:16" ht="15" x14ac:dyDescent="0.25">
      <c r="H41" s="8">
        <f>SUM(G40:G40)</f>
        <v>10716581.23</v>
      </c>
      <c r="K41" s="43">
        <f>SUM(J40:J40)</f>
        <v>32145426.390000001</v>
      </c>
    </row>
    <row r="42" spans="1:16" x14ac:dyDescent="0.2">
      <c r="B42" s="9" t="s">
        <v>11</v>
      </c>
      <c r="C42" s="8"/>
    </row>
    <row r="43" spans="1:16" ht="15" x14ac:dyDescent="0.25">
      <c r="C43" s="18" t="s">
        <v>29</v>
      </c>
      <c r="G43" s="27">
        <v>379464.23</v>
      </c>
      <c r="J43" s="44">
        <f>G43+'[1]AUG WKSHT'!J42</f>
        <v>379464.23</v>
      </c>
      <c r="O43" s="45" t="s">
        <v>30</v>
      </c>
      <c r="P43" s="46"/>
    </row>
    <row r="44" spans="1:16" ht="15" x14ac:dyDescent="0.25">
      <c r="C44" s="9" t="s">
        <v>31</v>
      </c>
      <c r="G44" s="28"/>
      <c r="H44" s="24"/>
      <c r="J44" s="24">
        <f>G44+'[1]AUG WKSHT'!J43</f>
        <v>956361.68</v>
      </c>
      <c r="K44" s="24"/>
      <c r="O44" s="47" t="s">
        <v>32</v>
      </c>
      <c r="P44" s="48">
        <v>132253371.90000001</v>
      </c>
    </row>
    <row r="45" spans="1:16" ht="15" x14ac:dyDescent="0.25">
      <c r="B45" s="10" t="s">
        <v>33</v>
      </c>
      <c r="C45" s="10"/>
      <c r="D45" s="10"/>
      <c r="E45" s="10"/>
      <c r="H45" s="38">
        <f>H41+G43+G44</f>
        <v>11096045.460000001</v>
      </c>
      <c r="K45" s="38">
        <f>K41+J43+J44</f>
        <v>33481252.300000001</v>
      </c>
      <c r="L45" s="33" t="s">
        <v>34</v>
      </c>
      <c r="O45" s="47" t="s">
        <v>35</v>
      </c>
      <c r="P45" s="49">
        <v>33481252.300000001</v>
      </c>
    </row>
    <row r="46" spans="1:16" ht="15" x14ac:dyDescent="0.25">
      <c r="L46" s="50">
        <f>4899122.85+'[1]AUG WKSHT'!L46</f>
        <v>-805162.61000000034</v>
      </c>
      <c r="O46" s="47" t="s">
        <v>36</v>
      </c>
      <c r="P46" s="49">
        <v>34217080.600000001</v>
      </c>
    </row>
    <row r="47" spans="1:16" ht="15.75" thickBot="1" x14ac:dyDescent="0.3">
      <c r="B47" s="18" t="s">
        <v>37</v>
      </c>
      <c r="L47" s="51" t="s">
        <v>38</v>
      </c>
      <c r="O47" s="47" t="s">
        <v>39</v>
      </c>
      <c r="P47" s="52">
        <v>131517543.59999999</v>
      </c>
    </row>
    <row r="48" spans="1:16" ht="15.75" thickTop="1" x14ac:dyDescent="0.25">
      <c r="B48" s="18"/>
      <c r="C48" s="9" t="s">
        <v>40</v>
      </c>
      <c r="G48" s="8">
        <f>J48-'[1]AUG WKSHT'!J48</f>
        <v>6196922.6099999994</v>
      </c>
      <c r="J48" s="27">
        <v>34286081.579999998</v>
      </c>
      <c r="L48" s="53">
        <f>K36</f>
        <v>132253371.90000001</v>
      </c>
      <c r="O48" s="54" t="s">
        <v>41</v>
      </c>
      <c r="P48" s="55">
        <f>P47-L54</f>
        <v>0</v>
      </c>
    </row>
    <row r="49" spans="1:16" ht="13.5" thickBot="1" x14ac:dyDescent="0.25">
      <c r="B49" s="18"/>
      <c r="C49" s="9" t="s">
        <v>42</v>
      </c>
      <c r="G49" s="24">
        <f>J49-'[1]AUG WKSHT'!J49</f>
        <v>-807.33999999999651</v>
      </c>
      <c r="H49" s="24"/>
      <c r="J49" s="28">
        <v>-69000.98</v>
      </c>
      <c r="K49" s="56"/>
      <c r="L49" s="51" t="s">
        <v>43</v>
      </c>
    </row>
    <row r="50" spans="1:16" ht="15" x14ac:dyDescent="0.25">
      <c r="B50" s="10" t="s">
        <v>44</v>
      </c>
      <c r="C50" s="10"/>
      <c r="D50" s="10"/>
      <c r="E50" s="10"/>
      <c r="H50" s="38">
        <f>G48+G49</f>
        <v>6196115.2699999996</v>
      </c>
      <c r="K50" s="38">
        <f>SUM(J48:J49)</f>
        <v>34217080.600000001</v>
      </c>
      <c r="L50" s="53">
        <f>J49</f>
        <v>-69000.98</v>
      </c>
      <c r="O50" s="57" t="s">
        <v>45</v>
      </c>
      <c r="P50" s="58"/>
    </row>
    <row r="51" spans="1:16" ht="15" x14ac:dyDescent="0.25">
      <c r="B51" s="10"/>
      <c r="C51" s="10"/>
      <c r="D51" s="10"/>
      <c r="E51" s="10"/>
      <c r="H51" s="38"/>
      <c r="L51" s="51" t="s">
        <v>46</v>
      </c>
      <c r="O51" s="59" t="s">
        <v>47</v>
      </c>
      <c r="P51" s="60">
        <v>131517543.59999999</v>
      </c>
    </row>
    <row r="52" spans="1:16" ht="15" x14ac:dyDescent="0.25">
      <c r="B52" s="8"/>
      <c r="C52" s="9" t="s">
        <v>46</v>
      </c>
      <c r="H52" s="24">
        <v>0</v>
      </c>
      <c r="K52" s="61">
        <f>H52+'[1]AUG WKSHT'!K52</f>
        <v>-333.33</v>
      </c>
      <c r="L52" s="53">
        <f>'[1]JUL WKSHT'!L51</f>
        <v>-333.33</v>
      </c>
      <c r="O52" s="59" t="s">
        <v>48</v>
      </c>
      <c r="P52" s="60">
        <v>131517549.34</v>
      </c>
    </row>
    <row r="53" spans="1:16" ht="15.75" thickBot="1" x14ac:dyDescent="0.3">
      <c r="H53" s="38"/>
      <c r="L53" s="51" t="s">
        <v>49</v>
      </c>
      <c r="O53" s="59" t="s">
        <v>50</v>
      </c>
      <c r="P53" s="62">
        <v>-5.74</v>
      </c>
    </row>
    <row r="54" spans="1:16" ht="15.75" thickBot="1" x14ac:dyDescent="0.3">
      <c r="B54" s="63" t="s">
        <v>51</v>
      </c>
      <c r="C54" s="64"/>
      <c r="D54" s="64"/>
      <c r="E54" s="64"/>
      <c r="H54" s="65">
        <f>H37+H45-H50</f>
        <v>131517543.60000001</v>
      </c>
      <c r="K54" s="66">
        <f>+K36+K45-K50</f>
        <v>131517543.60000002</v>
      </c>
      <c r="L54" s="67">
        <f>L46+L48-L50-L52</f>
        <v>131517543.60000001</v>
      </c>
      <c r="O54" s="68" t="s">
        <v>52</v>
      </c>
      <c r="P54" s="62">
        <f>P51-P52-P53</f>
        <v>-9.5367429508996793E-9</v>
      </c>
    </row>
    <row r="55" spans="1:16" ht="15" x14ac:dyDescent="0.25">
      <c r="B55" s="8"/>
      <c r="C55" s="8"/>
      <c r="D55" s="8"/>
      <c r="E55" s="8"/>
      <c r="H55" s="69"/>
      <c r="K55" s="69"/>
      <c r="L55" s="51" t="s">
        <v>53</v>
      </c>
      <c r="O55" s="70"/>
      <c r="P55" s="70"/>
    </row>
    <row r="56" spans="1:16" x14ac:dyDescent="0.2">
      <c r="C56" s="8"/>
      <c r="E56" s="8"/>
      <c r="G56" s="71"/>
      <c r="H56" s="69"/>
      <c r="K56" s="69"/>
      <c r="L56" s="72">
        <f>L54-K54</f>
        <v>0</v>
      </c>
    </row>
    <row r="57" spans="1:16" x14ac:dyDescent="0.2">
      <c r="B57" s="8"/>
      <c r="C57" s="8"/>
      <c r="D57" s="8"/>
      <c r="E57" s="8"/>
      <c r="J57" s="8" t="s">
        <v>54</v>
      </c>
    </row>
    <row r="58" spans="1:16" ht="14.25" x14ac:dyDescent="0.2">
      <c r="A58" s="73" t="s">
        <v>55</v>
      </c>
      <c r="B58" s="16"/>
      <c r="C58" s="16"/>
      <c r="D58" s="16"/>
      <c r="E58" s="16"/>
      <c r="F58" s="17"/>
    </row>
    <row r="59" spans="1:16" x14ac:dyDescent="0.2">
      <c r="A59" s="9" t="s">
        <v>19</v>
      </c>
      <c r="B59" s="8"/>
      <c r="C59" s="8"/>
      <c r="E59" s="8"/>
      <c r="G59" s="71">
        <v>0.22</v>
      </c>
      <c r="H59" s="32">
        <f>+H13*0.22</f>
        <v>2934604.7873999998</v>
      </c>
      <c r="I59" s="32">
        <f>+I13*0.28</f>
        <v>0</v>
      </c>
      <c r="J59" s="32"/>
      <c r="K59" s="32">
        <f>+K13*0.22</f>
        <v>9137254.2183999997</v>
      </c>
    </row>
    <row r="60" spans="1:16" x14ac:dyDescent="0.2">
      <c r="B60" s="8"/>
      <c r="C60" s="8"/>
      <c r="E60" s="8"/>
      <c r="G60" s="71"/>
      <c r="H60" s="32"/>
      <c r="I60" s="32"/>
      <c r="J60" s="32"/>
      <c r="K60" s="32"/>
      <c r="L60" s="33" t="s">
        <v>56</v>
      </c>
    </row>
    <row r="61" spans="1:16" x14ac:dyDescent="0.2">
      <c r="A61" s="36"/>
      <c r="B61" s="9" t="s">
        <v>22</v>
      </c>
      <c r="K61" s="27">
        <f>'[1]AUG WKSHT'!K61</f>
        <v>55137741.200000003</v>
      </c>
      <c r="L61" s="35">
        <f>J10+J17+J21-J69</f>
        <v>-612.20999999903142</v>
      </c>
    </row>
    <row r="62" spans="1:16" ht="15" x14ac:dyDescent="0.25">
      <c r="A62" s="36"/>
      <c r="B62" s="9" t="s">
        <v>24</v>
      </c>
      <c r="K62" s="74">
        <f>'[1]AUG WKSHT'!K62</f>
        <v>0</v>
      </c>
      <c r="L62" s="33" t="s">
        <v>57</v>
      </c>
      <c r="O62" s="70"/>
      <c r="P62" s="70"/>
    </row>
    <row r="63" spans="1:16" x14ac:dyDescent="0.2">
      <c r="B63" s="36" t="s">
        <v>25</v>
      </c>
      <c r="C63" s="10"/>
      <c r="D63" s="10"/>
      <c r="E63" s="10"/>
      <c r="F63" s="38"/>
      <c r="I63" s="21"/>
      <c r="K63" s="39">
        <v>55137741.200000003</v>
      </c>
      <c r="L63" s="35">
        <f>J13+J19+J23-J68</f>
        <v>157159.52000000328</v>
      </c>
    </row>
    <row r="64" spans="1:16" x14ac:dyDescent="0.2">
      <c r="B64" s="10" t="str">
        <f>+B37</f>
        <v>AVAILABLE CASH BALANCE AUGUST 31, 2025</v>
      </c>
      <c r="H64" s="38">
        <f>'[1]AUG WKSHT'!K79</f>
        <v>9484757.2400000002</v>
      </c>
      <c r="I64" s="21"/>
      <c r="L64" s="37" t="s">
        <v>23</v>
      </c>
    </row>
    <row r="65" spans="2:16" x14ac:dyDescent="0.2">
      <c r="B65" s="10"/>
      <c r="H65" s="21"/>
      <c r="I65" s="21"/>
    </row>
    <row r="66" spans="2:16" x14ac:dyDescent="0.2">
      <c r="B66" s="19" t="str">
        <f>+B39</f>
        <v>REVENUE DISTRIBUTION</v>
      </c>
    </row>
    <row r="67" spans="2:16" x14ac:dyDescent="0.2">
      <c r="C67" s="18" t="str">
        <f>+C40</f>
        <v>REVENUE DISTRIBUTION (N114)</v>
      </c>
      <c r="H67" s="75"/>
      <c r="K67" s="75"/>
    </row>
    <row r="68" spans="2:16" x14ac:dyDescent="0.2">
      <c r="C68" s="18"/>
      <c r="D68" s="76" t="s">
        <v>58</v>
      </c>
      <c r="F68" s="22"/>
      <c r="G68" s="20">
        <v>2845230.46</v>
      </c>
      <c r="J68" s="8">
        <f>G68+'[1]AUG WKSHT'!J68</f>
        <v>8961960.7899999991</v>
      </c>
    </row>
    <row r="69" spans="2:16" x14ac:dyDescent="0.2">
      <c r="C69" s="18"/>
      <c r="D69" s="77" t="s">
        <v>59</v>
      </c>
      <c r="F69" s="78"/>
      <c r="G69" s="23">
        <v>2935800.77</v>
      </c>
      <c r="H69" s="24"/>
      <c r="J69" s="79">
        <f>G69+'[1]AUG WKSHT'!J69</f>
        <v>8879357.6400000006</v>
      </c>
      <c r="K69" s="24"/>
    </row>
    <row r="70" spans="2:16" x14ac:dyDescent="0.2">
      <c r="H70" s="8">
        <f>SUM(G68+G69)</f>
        <v>5781031.2300000004</v>
      </c>
      <c r="K70" s="8">
        <f>SUM(J68:J69)</f>
        <v>17841318.43</v>
      </c>
    </row>
    <row r="71" spans="2:16" ht="15" x14ac:dyDescent="0.25">
      <c r="B71" s="9" t="s">
        <v>11</v>
      </c>
      <c r="O71" s="45" t="s">
        <v>60</v>
      </c>
      <c r="P71" s="46"/>
    </row>
    <row r="72" spans="2:16" ht="15" x14ac:dyDescent="0.25">
      <c r="B72" s="8"/>
      <c r="C72" s="18" t="str">
        <f>+C43</f>
        <v>INVESTMENT INCOME (R771)</v>
      </c>
      <c r="G72" s="27">
        <v>214101.23</v>
      </c>
      <c r="J72" s="8">
        <f>G72+'[1]AUG WKSHT'!J72</f>
        <v>657308.98</v>
      </c>
      <c r="O72" s="47" t="s">
        <v>32</v>
      </c>
      <c r="P72" s="48">
        <v>55137741.200000003</v>
      </c>
    </row>
    <row r="73" spans="2:16" ht="15" x14ac:dyDescent="0.25">
      <c r="C73" s="18" t="str">
        <f>+C44</f>
        <v>MISC. REVENUE</v>
      </c>
      <c r="G73" s="28"/>
      <c r="H73" s="24"/>
      <c r="J73" s="24">
        <f>+G73</f>
        <v>0</v>
      </c>
      <c r="K73" s="24"/>
      <c r="O73" s="47" t="s">
        <v>35</v>
      </c>
      <c r="P73" s="49">
        <v>18498627.41</v>
      </c>
    </row>
    <row r="74" spans="2:16" ht="15" x14ac:dyDescent="0.25">
      <c r="B74" s="10" t="s">
        <v>33</v>
      </c>
      <c r="C74" s="8"/>
      <c r="H74" s="38">
        <f>H70+G72+G73</f>
        <v>5995132.4600000009</v>
      </c>
      <c r="K74" s="38">
        <f>K70+J72+J73</f>
        <v>18498627.41</v>
      </c>
      <c r="L74" s="33" t="s">
        <v>34</v>
      </c>
      <c r="O74" s="47" t="s">
        <v>36</v>
      </c>
      <c r="P74" s="49">
        <v>13811310.76</v>
      </c>
    </row>
    <row r="75" spans="2:16" ht="15.75" thickBot="1" x14ac:dyDescent="0.3">
      <c r="L75" s="50">
        <f>1668578.94+'[1]AUG WKSHT'!L75</f>
        <v>4687316.6500000004</v>
      </c>
      <c r="O75" s="47" t="s">
        <v>39</v>
      </c>
      <c r="P75" s="52">
        <v>59825057.850000001</v>
      </c>
    </row>
    <row r="76" spans="2:16" ht="15.75" thickTop="1" x14ac:dyDescent="0.25">
      <c r="B76" s="18" t="s">
        <v>37</v>
      </c>
      <c r="L76" s="51" t="s">
        <v>38</v>
      </c>
      <c r="O76" s="54" t="s">
        <v>41</v>
      </c>
      <c r="P76" s="55">
        <f>P75-L81</f>
        <v>0</v>
      </c>
    </row>
    <row r="77" spans="2:16" ht="13.5" thickBot="1" x14ac:dyDescent="0.25">
      <c r="B77" s="8"/>
      <c r="C77" s="9" t="s">
        <v>40</v>
      </c>
      <c r="G77" s="8">
        <f>J77-'[1]AUG WKSHT'!J77</f>
        <v>4326553.5199999996</v>
      </c>
      <c r="J77" s="80">
        <v>13811310.76</v>
      </c>
      <c r="L77" s="53">
        <f>K63</f>
        <v>55137741.200000003</v>
      </c>
    </row>
    <row r="78" spans="2:16" ht="15" x14ac:dyDescent="0.25">
      <c r="B78" s="18"/>
      <c r="C78" s="9" t="s">
        <v>42</v>
      </c>
      <c r="G78" s="24">
        <f>J78-'[1]AUG WKSHT'!J76</f>
        <v>0</v>
      </c>
      <c r="H78" s="24"/>
      <c r="J78" s="28">
        <v>0</v>
      </c>
      <c r="K78" s="78"/>
      <c r="L78" s="51" t="s">
        <v>43</v>
      </c>
      <c r="O78" s="57" t="s">
        <v>45</v>
      </c>
      <c r="P78" s="58"/>
    </row>
    <row r="79" spans="2:16" ht="15" x14ac:dyDescent="0.25">
      <c r="B79" s="10" t="s">
        <v>44</v>
      </c>
      <c r="H79" s="38">
        <f>G77+G78</f>
        <v>4326553.5199999996</v>
      </c>
      <c r="K79" s="38">
        <f>J77+J78</f>
        <v>13811310.76</v>
      </c>
      <c r="L79" s="53">
        <f>J78</f>
        <v>0</v>
      </c>
      <c r="O79" s="59" t="s">
        <v>47</v>
      </c>
      <c r="P79" s="60">
        <v>59825057.850000001</v>
      </c>
    </row>
    <row r="80" spans="2:16" ht="15" x14ac:dyDescent="0.25">
      <c r="L80" s="51" t="s">
        <v>49</v>
      </c>
      <c r="O80" s="59" t="s">
        <v>61</v>
      </c>
      <c r="P80" s="60">
        <v>59825057.850000001</v>
      </c>
    </row>
    <row r="81" spans="1:16" ht="15.75" thickBot="1" x14ac:dyDescent="0.3">
      <c r="B81" s="64" t="str">
        <f>+B54</f>
        <v>AVAILABLE CASH BALANCE SEPTEMBER 30, 2025</v>
      </c>
      <c r="C81" s="81"/>
      <c r="D81" s="81"/>
      <c r="E81" s="81"/>
      <c r="H81" s="66">
        <f>H64+H74-H79</f>
        <v>11153336.180000002</v>
      </c>
      <c r="K81" s="66">
        <f>K63+K74-K79</f>
        <v>59825057.850000001</v>
      </c>
      <c r="L81" s="67">
        <f>L75+L77-L79</f>
        <v>59825057.850000001</v>
      </c>
      <c r="O81" s="59" t="s">
        <v>62</v>
      </c>
      <c r="P81" s="62">
        <v>0</v>
      </c>
    </row>
    <row r="82" spans="1:16" ht="15.75" thickBot="1" x14ac:dyDescent="0.3">
      <c r="G82" s="82"/>
      <c r="L82" s="53" t="s">
        <v>53</v>
      </c>
      <c r="O82" s="68" t="s">
        <v>52</v>
      </c>
      <c r="P82" s="62">
        <f>P79-P80-P81</f>
        <v>0</v>
      </c>
    </row>
    <row r="83" spans="1:16" x14ac:dyDescent="0.2">
      <c r="L83" s="72">
        <f>L81-K81</f>
        <v>0</v>
      </c>
    </row>
    <row r="85" spans="1:16" x14ac:dyDescent="0.2">
      <c r="A85" s="8"/>
      <c r="B85" s="8"/>
      <c r="C85" s="8"/>
      <c r="D85" s="8"/>
      <c r="E85" s="8"/>
    </row>
    <row r="86" spans="1:16" x14ac:dyDescent="0.2">
      <c r="A86" s="8"/>
      <c r="B86" s="8"/>
      <c r="C86" s="8"/>
      <c r="D86" s="8"/>
      <c r="E86" s="8"/>
    </row>
    <row r="87" spans="1:16" ht="13.5" thickBot="1" x14ac:dyDescent="0.25">
      <c r="A87" s="8"/>
      <c r="B87" s="8"/>
      <c r="C87" s="8"/>
      <c r="D87" s="8"/>
      <c r="E87" s="8"/>
    </row>
    <row r="88" spans="1:16" ht="15.75" thickBot="1" x14ac:dyDescent="0.3">
      <c r="A88" s="83" t="s">
        <v>63</v>
      </c>
      <c r="B88" s="84"/>
      <c r="C88" s="84"/>
      <c r="D88" s="84"/>
      <c r="E88" s="84"/>
      <c r="F88" s="84"/>
      <c r="G88" s="84"/>
      <c r="H88" s="84"/>
      <c r="I88" s="84"/>
      <c r="J88" s="84"/>
      <c r="K88" s="84"/>
      <c r="L88" s="85"/>
      <c r="M88" s="86"/>
    </row>
    <row r="89" spans="1:16" ht="32.1" customHeight="1" x14ac:dyDescent="0.2">
      <c r="A89" s="87" t="s">
        <v>64</v>
      </c>
      <c r="B89" s="88"/>
      <c r="C89" s="89" t="s">
        <v>65</v>
      </c>
      <c r="D89" s="89"/>
      <c r="E89" s="89"/>
      <c r="F89" s="89"/>
      <c r="G89" s="89"/>
      <c r="H89" s="89"/>
      <c r="I89" s="89"/>
      <c r="J89" s="89"/>
      <c r="K89" s="89"/>
      <c r="L89" s="90"/>
      <c r="M89" s="91"/>
    </row>
    <row r="90" spans="1:16" ht="32.450000000000003" customHeight="1" thickBot="1" x14ac:dyDescent="0.3">
      <c r="A90" s="92" t="s">
        <v>66</v>
      </c>
      <c r="B90" s="93"/>
      <c r="C90" s="94" t="s">
        <v>67</v>
      </c>
      <c r="D90" s="94"/>
      <c r="E90" s="94"/>
      <c r="F90" s="94"/>
      <c r="G90" s="94"/>
      <c r="H90" s="94"/>
      <c r="I90" s="94"/>
      <c r="J90" s="94"/>
      <c r="K90" s="94"/>
      <c r="L90" s="95"/>
      <c r="M90" s="96"/>
    </row>
  </sheetData>
  <mergeCells count="3">
    <mergeCell ref="A88:L88"/>
    <mergeCell ref="C89:L89"/>
    <mergeCell ref="C90:L90"/>
  </mergeCells>
  <printOptions horizontalCentered="1" verticalCentered="1"/>
  <pageMargins left="0" right="0" top="0" bottom="0" header="0" footer="0"/>
  <pageSetup scale="62" orientation="portrait" r:id="rId1"/>
  <headerFooter alignWithMargins="0">
    <oddHeader>&amp;R&amp;F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 WKSHT</vt:lpstr>
    </vt:vector>
  </TitlesOfParts>
  <Company>Commonwealth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Quisenberry, Kurgan D (Finance)</dc:creator>
  <cp:lastModifiedBy>Quisenberry, Kurgan D (Finance)</cp:lastModifiedBy>
  <dcterms:created xsi:type="dcterms:W3CDTF">2025-11-14T21:18:18Z</dcterms:created>
  <dcterms:modified xsi:type="dcterms:W3CDTF">2025-11-14T21:19:04Z</dcterms:modified>
</cp:coreProperties>
</file>